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%_);(#,##0.0%)"/>
    <numFmt numFmtId="165" formatCode="#,##0.000_);(#,##0.000)"/>
  </numFmts>
  <fonts count="15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color rgb="003366FF"/>
      <sz val="10"/>
    </font>
    <font>
      <name val="Calibri"/>
      <b val="1"/>
      <color rgb="003366FF"/>
      <sz val="10"/>
    </font>
    <font>
      <name val="Calibri"/>
      <i val="1"/>
      <color rgb="0000AA00"/>
      <sz val="10"/>
    </font>
    <font>
      <name val="Calibri"/>
      <b val="1"/>
      <i val="1"/>
      <color rgb="00800080"/>
      <sz val="10"/>
    </font>
    <font>
      <name val="Calibri"/>
      <b val="1"/>
      <color rgb="0000AA00"/>
      <sz val="10"/>
    </font>
    <font>
      <name val="Calibri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4" fontId="0" fillId="0" borderId="0" pivotButton="0" quotePrefix="0" xfId="0"/>
    <xf numFmtId="7" fontId="0" fillId="0" borderId="0" pivotButton="0" quotePrefix="0" xfId="0"/>
    <xf numFmtId="164" fontId="0" fillId="0" borderId="0" pivotButton="0" quotePrefix="0" xfId="0"/>
    <xf numFmtId="0" fontId="3" fillId="0" borderId="0" pivotButton="0" quotePrefix="0" xfId="0"/>
    <xf numFmtId="0" fontId="6" fillId="0" borderId="0" pivotButton="0" quotePrefix="0" xfId="0"/>
    <xf numFmtId="0" fontId="4" fillId="0" borderId="0" pivotButton="0" quotePrefix="0" xfId="0"/>
    <xf numFmtId="14" fontId="7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8" fillId="2" borderId="0" applyAlignment="1" pivotButton="0" quotePrefix="0" xfId="0">
      <alignment horizontal="centerContinuous"/>
    </xf>
    <xf numFmtId="5" fontId="10" fillId="0" borderId="1" pivotButton="0" quotePrefix="0" xfId="0"/>
    <xf numFmtId="165" fontId="11" fillId="0" borderId="0" pivotButton="0" quotePrefix="0" xfId="0"/>
    <xf numFmtId="0" fontId="5" fillId="0" borderId="0" pivotButton="0" quotePrefix="0" xfId="0"/>
    <xf numFmtId="5" fontId="9" fillId="0" borderId="0" pivotButton="0" quotePrefix="0" xfId="0"/>
    <xf numFmtId="5" fontId="2" fillId="0" borderId="1" pivotButton="0" quotePrefix="0" xfId="0"/>
    <xf numFmtId="7" fontId="9" fillId="0" borderId="0" pivotButton="0" quotePrefix="0" xfId="0"/>
    <xf numFmtId="37" fontId="9" fillId="0" borderId="0" pivotButton="0" quotePrefix="0" xfId="0"/>
    <xf numFmtId="0" fontId="8" fillId="3" borderId="0" applyAlignment="1" pivotButton="0" quotePrefix="0" xfId="0">
      <alignment horizontal="centerContinuous"/>
    </xf>
    <xf numFmtId="0" fontId="12" fillId="0" borderId="0" pivotButton="0" quotePrefix="0" xfId="0"/>
    <xf numFmtId="165" fontId="2" fillId="0" borderId="1" pivotButton="0" quotePrefix="0" xfId="0"/>
    <xf numFmtId="0" fontId="8" fillId="4" borderId="0" applyAlignment="1" pivotButton="0" quotePrefix="0" xfId="0">
      <alignment horizontal="centerContinuous"/>
    </xf>
    <xf numFmtId="5" fontId="5" fillId="0" borderId="0" pivotButton="0" quotePrefix="0" xfId="0"/>
    <xf numFmtId="164" fontId="5" fillId="0" borderId="0" pivotButton="0" quotePrefix="0" xfId="0"/>
    <xf numFmtId="164" fontId="0" fillId="0" borderId="0" pivotButton="0" quotePrefix="0" xfId="0"/>
    <xf numFmtId="5" fontId="13" fillId="0" borderId="1" applyAlignment="1" pivotButton="0" quotePrefix="0" xfId="0">
      <alignment horizontal="right"/>
    </xf>
    <xf numFmtId="5" fontId="2" fillId="0" borderId="1" applyAlignment="1" pivotButton="0" quotePrefix="0" xfId="0">
      <alignment horizontal="right"/>
    </xf>
    <xf numFmtId="165" fontId="11" fillId="0" borderId="0" pivotButton="0" quotePrefix="0" xfId="0"/>
    <xf numFmtId="5" fontId="5" fillId="0" borderId="0" applyAlignment="1" pivotButton="0" quotePrefix="0" xfId="0">
      <alignment horizontal="right"/>
    </xf>
    <xf numFmtId="5" fontId="14" fillId="0" borderId="0" applyAlignment="1" pivotButton="0" quotePrefix="0" xfId="0">
      <alignment horizontal="right"/>
    </xf>
    <xf numFmtId="7" fontId="5" fillId="0" borderId="0" applyAlignment="1" pivotButton="0" quotePrefix="0" xfId="0">
      <alignment horizontal="right"/>
    </xf>
    <xf numFmtId="37" fontId="5" fillId="0" borderId="0" applyAlignment="1" pivotButton="0" quotePrefix="0" xfId="0">
      <alignment horizontal="right"/>
    </xf>
    <xf numFmtId="165" fontId="2" fillId="0" borderId="1" pivotButton="0" quotePrefix="0" xfId="0"/>
    <xf numFmtId="5" fontId="9" fillId="0" borderId="0" applyAlignment="1" pivotButton="0" quotePrefix="0" xfId="0">
      <alignment horizontal="right"/>
    </xf>
    <xf numFmtId="164" fontId="5" fillId="0" borderId="0" pivotButton="0" quotePrefix="0" xfId="0"/>
    <xf numFmtId="164" fontId="9" fillId="0" borderId="0" applyAlignment="1" pivotButton="0" quotePrefix="0" xfId="0">
      <alignment horizontal="right"/>
    </xf>
    <xf numFmtId="164" fontId="5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AB189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38" customWidth="1" min="2" max="2"/>
    <col width="38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3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3" customWidth="1" min="26" max="26"/>
    <col width="11" customWidth="1" min="27" max="27"/>
    <col width="11" customWidth="1" min="28" max="28"/>
  </cols>
  <sheetData>
    <row r="1">
      <c r="B1" s="6" t="inlineStr">
        <is>
          <t>Space Exploration Technologies Corp</t>
        </is>
      </c>
    </row>
    <row r="2">
      <c r="B2" s="7" t="inlineStr">
        <is>
          <t>Dollars in millions, except per share</t>
        </is>
      </c>
    </row>
    <row r="3">
      <c r="B3" s="8" t="inlineStr">
        <is>
          <t>Ticker: SPCX (pre-IPO)  |  FYE: December 31</t>
        </is>
      </c>
    </row>
    <row r="4">
      <c r="G4" s="9" t="n">
        <v>45747</v>
      </c>
      <c r="H4" s="9" t="n">
        <v>46112</v>
      </c>
      <c r="I4" s="9" t="n">
        <v>46203</v>
      </c>
      <c r="J4" s="9" t="n">
        <v>46295</v>
      </c>
      <c r="K4" s="9" t="n">
        <v>46387</v>
      </c>
      <c r="L4" s="9" t="n">
        <v>46477</v>
      </c>
      <c r="M4" s="9" t="n">
        <v>46568</v>
      </c>
      <c r="N4" s="9" t="n">
        <v>46660</v>
      </c>
      <c r="O4" s="9" t="n">
        <v>46752</v>
      </c>
      <c r="P4" s="9" t="n">
        <v>46843</v>
      </c>
      <c r="R4" s="9" t="n">
        <v>45291</v>
      </c>
      <c r="S4" s="9" t="n">
        <v>45657</v>
      </c>
      <c r="T4" s="9" t="n">
        <v>46022</v>
      </c>
      <c r="U4" s="9" t="n">
        <v>46387</v>
      </c>
      <c r="V4" s="9" t="n">
        <v>46752</v>
      </c>
      <c r="W4" s="9" t="n">
        <v>47118</v>
      </c>
      <c r="X4" s="9" t="n">
        <v>47483</v>
      </c>
      <c r="Y4" s="9" t="n">
        <v>47848</v>
      </c>
    </row>
    <row r="5">
      <c r="G5" s="10" t="inlineStr">
        <is>
          <t>Q1'25</t>
        </is>
      </c>
      <c r="H5" s="10" t="inlineStr">
        <is>
          <t>Q1'26</t>
        </is>
      </c>
      <c r="I5" s="10" t="inlineStr">
        <is>
          <t>Q2'26E</t>
        </is>
      </c>
      <c r="J5" s="10" t="inlineStr">
        <is>
          <t>Q3'26E</t>
        </is>
      </c>
      <c r="K5" s="10" t="inlineStr">
        <is>
          <t>Q4'26E</t>
        </is>
      </c>
      <c r="L5" s="10" t="inlineStr">
        <is>
          <t>Q1'27E</t>
        </is>
      </c>
      <c r="M5" s="10" t="inlineStr">
        <is>
          <t>Q2'27E</t>
        </is>
      </c>
      <c r="N5" s="10" t="inlineStr">
        <is>
          <t>Q3'27E</t>
        </is>
      </c>
      <c r="O5" s="10" t="inlineStr">
        <is>
          <t>Q4'27E</t>
        </is>
      </c>
      <c r="P5" s="10" t="inlineStr">
        <is>
          <t>Q1'28E</t>
        </is>
      </c>
      <c r="R5" s="10" t="inlineStr">
        <is>
          <t>FY2023</t>
        </is>
      </c>
      <c r="S5" s="10" t="inlineStr">
        <is>
          <t>FY2024</t>
        </is>
      </c>
      <c r="T5" s="10" t="inlineStr">
        <is>
          <t>FY2025</t>
        </is>
      </c>
      <c r="U5" s="10" t="inlineStr">
        <is>
          <t>FY26E</t>
        </is>
      </c>
      <c r="V5" s="10" t="inlineStr">
        <is>
          <t>FY27E</t>
        </is>
      </c>
      <c r="W5" s="10" t="inlineStr">
        <is>
          <t>FY28E</t>
        </is>
      </c>
      <c r="X5" s="10" t="inlineStr">
        <is>
          <t>FY29E</t>
        </is>
      </c>
      <c r="Y5" s="10" t="inlineStr">
        <is>
          <t>FY30E</t>
        </is>
      </c>
      <c r="AA5" s="2" t="inlineStr">
        <is>
          <t>CAGR</t>
        </is>
      </c>
      <c r="AB5" s="2" t="inlineStr">
        <is>
          <t>Step</t>
        </is>
      </c>
    </row>
    <row r="8">
      <c r="B8" s="11" t="inlineStr">
        <is>
          <t>Income Statement</t>
        </is>
      </c>
      <c r="C8" s="11" t="n"/>
      <c r="D8" s="11" t="n"/>
      <c r="E8" s="11" t="n"/>
      <c r="F8" s="11" t="n"/>
      <c r="G8" s="11" t="n"/>
      <c r="H8" s="11" t="n"/>
      <c r="I8" s="11" t="n"/>
      <c r="J8" s="11" t="n"/>
      <c r="K8" s="11" t="n"/>
      <c r="L8" s="11" t="n"/>
      <c r="M8" s="11" t="n"/>
      <c r="N8" s="11" t="n"/>
      <c r="O8" s="11" t="n"/>
      <c r="P8" s="11" t="n"/>
      <c r="R8" s="11" t="n"/>
      <c r="S8" s="11" t="n"/>
      <c r="T8" s="11" t="n"/>
      <c r="U8" s="11" t="n"/>
      <c r="V8" s="11" t="n"/>
      <c r="W8" s="11" t="n"/>
      <c r="X8" s="11" t="n"/>
      <c r="Y8" s="11" t="n"/>
    </row>
    <row r="10">
      <c r="B10" s="2" t="inlineStr">
        <is>
          <t>Revenue</t>
        </is>
      </c>
      <c r="G10" s="12" t="n">
        <v>4067</v>
      </c>
      <c r="H10" s="12" t="n">
        <v>4694</v>
      </c>
      <c r="I10" s="26">
        <f>I156</f>
        <v/>
      </c>
      <c r="J10" s="26">
        <f>J156</f>
        <v/>
      </c>
      <c r="K10" s="26">
        <f>K156</f>
        <v/>
      </c>
      <c r="L10" s="26">
        <f>L156</f>
        <v/>
      </c>
      <c r="M10" s="26">
        <f>M156</f>
        <v/>
      </c>
      <c r="N10" s="26">
        <f>N156</f>
        <v/>
      </c>
      <c r="O10" s="26">
        <f>O156</f>
        <v/>
      </c>
      <c r="P10" s="26">
        <f>P156</f>
        <v/>
      </c>
      <c r="R10" s="12" t="n">
        <v>10387</v>
      </c>
      <c r="S10" s="12" t="n">
        <v>14015</v>
      </c>
      <c r="T10" s="12" t="n">
        <v>18674</v>
      </c>
      <c r="U10" s="27">
        <f>H10+I10+J10+K10</f>
        <v/>
      </c>
      <c r="V10" s="27">
        <f>L10+M10+N10+O10</f>
        <v/>
      </c>
      <c r="W10" s="26">
        <f>W156</f>
        <v/>
      </c>
      <c r="X10" s="26">
        <f>X156</f>
        <v/>
      </c>
      <c r="Y10" s="26">
        <f>Y156</f>
        <v/>
      </c>
    </row>
    <row r="11">
      <c r="D11" s="8" t="inlineStr">
        <is>
          <t>Recon: Revenue</t>
        </is>
      </c>
      <c r="G11" s="28">
        <f>IF(_reported!G9="","",G10-_reported!G9)</f>
        <v/>
      </c>
      <c r="H11" s="28">
        <f>IF(_reported!H9="","",H10-_reported!H9)</f>
        <v/>
      </c>
      <c r="I11" s="28">
        <f>IF(_reported!I9="","",I10-_reported!I9)</f>
        <v/>
      </c>
      <c r="J11" s="28">
        <f>IF(_reported!J9="","",J10-_reported!J9)</f>
        <v/>
      </c>
      <c r="K11" s="28">
        <f>IF(_reported!K9="","",K10-_reported!K9)</f>
        <v/>
      </c>
      <c r="L11" s="28">
        <f>IF(_reported!L9="","",L10-_reported!L9)</f>
        <v/>
      </c>
      <c r="M11" s="28">
        <f>IF(_reported!M9="","",M10-_reported!M9)</f>
        <v/>
      </c>
      <c r="N11" s="28">
        <f>IF(_reported!N9="","",N10-_reported!N9)</f>
        <v/>
      </c>
      <c r="O11" s="28">
        <f>IF(_reported!O9="","",O10-_reported!O9)</f>
        <v/>
      </c>
      <c r="P11" s="28">
        <f>IF(_reported!P9="","",P10-_reported!P9)</f>
        <v/>
      </c>
      <c r="R11" s="28">
        <f>IF(_reported!R9="","",R10-_reported!R9)</f>
        <v/>
      </c>
      <c r="S11" s="28">
        <f>IF(_reported!S9="","",S10-_reported!S9)</f>
        <v/>
      </c>
      <c r="T11" s="28">
        <f>IF(_reported!T9="","",T10-_reported!T9)</f>
        <v/>
      </c>
      <c r="U11" s="28">
        <f>IF(_reported!U9="","",U10-_reported!U9)</f>
        <v/>
      </c>
      <c r="V11" s="28">
        <f>IF(_reported!V9="","",V10-_reported!V9)</f>
        <v/>
      </c>
      <c r="W11" s="28">
        <f>IF(_reported!W9="","",W10-_reported!W9)</f>
        <v/>
      </c>
      <c r="X11" s="28">
        <f>IF(_reported!X9="","",X10-_reported!X9)</f>
        <v/>
      </c>
      <c r="Y11" s="28">
        <f>IF(_reported!Y9="","",Y10-_reported!Y9)</f>
        <v/>
      </c>
    </row>
    <row r="13">
      <c r="C13" s="14" t="inlineStr">
        <is>
          <t>Less: Cost of Revenue</t>
        </is>
      </c>
      <c r="G13" s="15" t="n">
        <v>-1962</v>
      </c>
      <c r="H13" s="15" t="n">
        <v>-2388</v>
      </c>
      <c r="I13" s="29">
        <f>-I10*(1-I177)</f>
        <v/>
      </c>
      <c r="J13" s="29">
        <f>-J10*(1-J177)</f>
        <v/>
      </c>
      <c r="K13" s="29">
        <f>-K10*(1-K177)</f>
        <v/>
      </c>
      <c r="L13" s="29">
        <f>-L10*(1-L177)</f>
        <v/>
      </c>
      <c r="M13" s="29">
        <f>-M10*(1-M177)</f>
        <v/>
      </c>
      <c r="N13" s="29">
        <f>-N10*(1-N177)</f>
        <v/>
      </c>
      <c r="O13" s="29">
        <f>-O10*(1-O177)</f>
        <v/>
      </c>
      <c r="P13" s="29">
        <f>-P10*(1-P177)</f>
        <v/>
      </c>
      <c r="R13" s="15" t="n">
        <v>-6110</v>
      </c>
      <c r="S13" s="15" t="n">
        <v>-7996</v>
      </c>
      <c r="T13" s="15" t="n">
        <v>-9451</v>
      </c>
      <c r="U13" s="29">
        <f>H13+I13+J13+K13</f>
        <v/>
      </c>
      <c r="V13" s="29">
        <f>L13+M13+N13+O13</f>
        <v/>
      </c>
      <c r="W13" s="29">
        <f>-W10*(1-W177)</f>
        <v/>
      </c>
      <c r="X13" s="29">
        <f>-X10*(1-X177)</f>
        <v/>
      </c>
      <c r="Y13" s="29">
        <f>-Y10*(1-Y177)</f>
        <v/>
      </c>
    </row>
    <row r="14">
      <c r="D14" s="8" t="inlineStr">
        <is>
          <t>Recon: Cost of Revenue</t>
        </is>
      </c>
      <c r="G14" s="28">
        <f>IF(_reported!G10="","",G13-_reported!G10)</f>
        <v/>
      </c>
      <c r="H14" s="28">
        <f>IF(_reported!H10="","",H13-_reported!H10)</f>
        <v/>
      </c>
      <c r="I14" s="28">
        <f>IF(_reported!I10="","",I13-_reported!I10)</f>
        <v/>
      </c>
      <c r="J14" s="28">
        <f>IF(_reported!J10="","",J13-_reported!J10)</f>
        <v/>
      </c>
      <c r="K14" s="28">
        <f>IF(_reported!K10="","",K13-_reported!K10)</f>
        <v/>
      </c>
      <c r="L14" s="28">
        <f>IF(_reported!L10="","",L13-_reported!L10)</f>
        <v/>
      </c>
      <c r="M14" s="28">
        <f>IF(_reported!M10="","",M13-_reported!M10)</f>
        <v/>
      </c>
      <c r="N14" s="28">
        <f>IF(_reported!N10="","",N13-_reported!N10)</f>
        <v/>
      </c>
      <c r="O14" s="28">
        <f>IF(_reported!O10="","",O13-_reported!O10)</f>
        <v/>
      </c>
      <c r="P14" s="28">
        <f>IF(_reported!P10="","",P13-_reported!P10)</f>
        <v/>
      </c>
      <c r="R14" s="28">
        <f>IF(_reported!R10="","",R13-_reported!R10)</f>
        <v/>
      </c>
      <c r="S14" s="28">
        <f>IF(_reported!S10="","",S13-_reported!S10)</f>
        <v/>
      </c>
      <c r="T14" s="28">
        <f>IF(_reported!T10="","",T13-_reported!T10)</f>
        <v/>
      </c>
      <c r="U14" s="28">
        <f>IF(_reported!U10="","",U13-_reported!U10)</f>
        <v/>
      </c>
      <c r="V14" s="28">
        <f>IF(_reported!V10="","",V13-_reported!V10)</f>
        <v/>
      </c>
      <c r="W14" s="28">
        <f>IF(_reported!W10="","",W13-_reported!W10)</f>
        <v/>
      </c>
      <c r="X14" s="28">
        <f>IF(_reported!X10="","",X13-_reported!X10)</f>
        <v/>
      </c>
      <c r="Y14" s="28">
        <f>IF(_reported!Y10="","",Y13-_reported!Y10)</f>
        <v/>
      </c>
    </row>
    <row r="15">
      <c r="B15" s="2" t="inlineStr">
        <is>
          <t>Gross Profit</t>
        </is>
      </c>
      <c r="G15" s="16">
        <f>G10+G13</f>
        <v/>
      </c>
      <c r="H15" s="16">
        <f>H10+H13</f>
        <v/>
      </c>
      <c r="I15" s="16">
        <f>I10+I13</f>
        <v/>
      </c>
      <c r="J15" s="16">
        <f>J10+J13</f>
        <v/>
      </c>
      <c r="K15" s="16">
        <f>K10+K13</f>
        <v/>
      </c>
      <c r="L15" s="16">
        <f>L10+L13</f>
        <v/>
      </c>
      <c r="M15" s="16">
        <f>M10+M13</f>
        <v/>
      </c>
      <c r="N15" s="16">
        <f>N10+N13</f>
        <v/>
      </c>
      <c r="O15" s="16">
        <f>O10+O13</f>
        <v/>
      </c>
      <c r="P15" s="16">
        <f>P10+P13</f>
        <v/>
      </c>
      <c r="R15" s="16">
        <f>R10+R13</f>
        <v/>
      </c>
      <c r="S15" s="16">
        <f>S10+S13</f>
        <v/>
      </c>
      <c r="T15" s="16">
        <f>T10+T13</f>
        <v/>
      </c>
      <c r="U15" s="27">
        <f>H15+I15+J15+K15</f>
        <v/>
      </c>
      <c r="V15" s="27">
        <f>L15+M15+N15+O15</f>
        <v/>
      </c>
      <c r="W15" s="16">
        <f>W10+W13</f>
        <v/>
      </c>
      <c r="X15" s="16">
        <f>X10+X13</f>
        <v/>
      </c>
      <c r="Y15" s="16">
        <f>Y10+Y13</f>
        <v/>
      </c>
    </row>
    <row r="16">
      <c r="D16" s="8" t="inlineStr">
        <is>
          <t>Recon: Gross Profit</t>
        </is>
      </c>
      <c r="G16" s="28">
        <f>IF(_reported!G11="","",G15-_reported!G11)</f>
        <v/>
      </c>
      <c r="H16" s="28">
        <f>IF(_reported!H11="","",H15-_reported!H11)</f>
        <v/>
      </c>
      <c r="I16" s="28">
        <f>IF(_reported!I11="","",I15-_reported!I11)</f>
        <v/>
      </c>
      <c r="J16" s="28">
        <f>IF(_reported!J11="","",J15-_reported!J11)</f>
        <v/>
      </c>
      <c r="K16" s="28">
        <f>IF(_reported!K11="","",K15-_reported!K11)</f>
        <v/>
      </c>
      <c r="L16" s="28">
        <f>IF(_reported!L11="","",L15-_reported!L11)</f>
        <v/>
      </c>
      <c r="M16" s="28">
        <f>IF(_reported!M11="","",M15-_reported!M11)</f>
        <v/>
      </c>
      <c r="N16" s="28">
        <f>IF(_reported!N11="","",N15-_reported!N11)</f>
        <v/>
      </c>
      <c r="O16" s="28">
        <f>IF(_reported!O11="","",O15-_reported!O11)</f>
        <v/>
      </c>
      <c r="P16" s="28">
        <f>IF(_reported!P11="","",P15-_reported!P11)</f>
        <v/>
      </c>
      <c r="R16" s="28">
        <f>IF(_reported!R11="","",R15-_reported!R11)</f>
        <v/>
      </c>
      <c r="S16" s="28">
        <f>IF(_reported!S11="","",S15-_reported!S11)</f>
        <v/>
      </c>
      <c r="T16" s="28">
        <f>IF(_reported!T11="","",T15-_reported!T11)</f>
        <v/>
      </c>
      <c r="U16" s="28">
        <f>IF(_reported!U11="","",U15-_reported!U11)</f>
        <v/>
      </c>
      <c r="V16" s="28">
        <f>IF(_reported!V11="","",V15-_reported!V11)</f>
        <v/>
      </c>
      <c r="W16" s="28">
        <f>IF(_reported!W11="","",W15-_reported!W11)</f>
        <v/>
      </c>
      <c r="X16" s="28">
        <f>IF(_reported!X11="","",X15-_reported!X11)</f>
        <v/>
      </c>
      <c r="Y16" s="28">
        <f>IF(_reported!Y11="","",Y15-_reported!Y11)</f>
        <v/>
      </c>
    </row>
    <row r="18">
      <c r="C18" s="14" t="inlineStr">
        <is>
          <t>Less: Research and Development</t>
        </is>
      </c>
      <c r="G18" s="15" t="n">
        <v>-1557</v>
      </c>
      <c r="H18" s="15" t="n">
        <v>-3514</v>
      </c>
      <c r="I18" s="29">
        <f>-I10*I178</f>
        <v/>
      </c>
      <c r="J18" s="29">
        <f>-J10*J178</f>
        <v/>
      </c>
      <c r="K18" s="29">
        <f>-K10*K178</f>
        <v/>
      </c>
      <c r="L18" s="29">
        <f>-L10*L178</f>
        <v/>
      </c>
      <c r="M18" s="29">
        <f>-M10*M178</f>
        <v/>
      </c>
      <c r="N18" s="29">
        <f>-N10*N178</f>
        <v/>
      </c>
      <c r="O18" s="29">
        <f>-O10*O178</f>
        <v/>
      </c>
      <c r="P18" s="29">
        <f>-P10*P178</f>
        <v/>
      </c>
      <c r="R18" s="15" t="n">
        <v>-2105</v>
      </c>
      <c r="S18" s="15" t="n">
        <v>-3464</v>
      </c>
      <c r="T18" s="15" t="n">
        <v>-8643</v>
      </c>
      <c r="U18" s="29">
        <f>H18+I18+J18+K18</f>
        <v/>
      </c>
      <c r="V18" s="29">
        <f>L18+M18+N18+O18</f>
        <v/>
      </c>
      <c r="W18" s="29">
        <f>-W10*W178</f>
        <v/>
      </c>
      <c r="X18" s="29">
        <f>-X10*X178</f>
        <v/>
      </c>
      <c r="Y18" s="29">
        <f>-Y10*Y178</f>
        <v/>
      </c>
    </row>
    <row r="19">
      <c r="C19" s="14" t="inlineStr">
        <is>
          <t>Less: Selling, General and Administrative</t>
        </is>
      </c>
      <c r="G19" s="15" t="n">
        <v>-493</v>
      </c>
      <c r="H19" s="15" t="n">
        <v>-746</v>
      </c>
      <c r="I19" s="29">
        <f>-I10*I179</f>
        <v/>
      </c>
      <c r="J19" s="29">
        <f>-J10*J179</f>
        <v/>
      </c>
      <c r="K19" s="29">
        <f>-K10*K179</f>
        <v/>
      </c>
      <c r="L19" s="29">
        <f>-L10*L179</f>
        <v/>
      </c>
      <c r="M19" s="29">
        <f>-M10*M179</f>
        <v/>
      </c>
      <c r="N19" s="29">
        <f>-N10*N179</f>
        <v/>
      </c>
      <c r="O19" s="29">
        <f>-O10*O179</f>
        <v/>
      </c>
      <c r="P19" s="29">
        <f>-P10*P179</f>
        <v/>
      </c>
      <c r="R19" s="15" t="n">
        <v>-1665</v>
      </c>
      <c r="S19" s="15" t="n">
        <v>-1813</v>
      </c>
      <c r="T19" s="15" t="n">
        <v>-2644</v>
      </c>
      <c r="U19" s="29">
        <f>H19+I19+J19+K19</f>
        <v/>
      </c>
      <c r="V19" s="29">
        <f>L19+M19+N19+O19</f>
        <v/>
      </c>
      <c r="W19" s="29">
        <f>-W10*W179</f>
        <v/>
      </c>
      <c r="X19" s="29">
        <f>-X10*X179</f>
        <v/>
      </c>
      <c r="Y19" s="29">
        <f>-Y10*Y179</f>
        <v/>
      </c>
    </row>
    <row r="20">
      <c r="C20" s="14" t="inlineStr">
        <is>
          <t>Less: Restructuring</t>
        </is>
      </c>
      <c r="G20" s="15" t="n">
        <v>-4</v>
      </c>
      <c r="H20" s="15" t="n">
        <v>11</v>
      </c>
      <c r="I20" s="29">
        <f>-I10*I180</f>
        <v/>
      </c>
      <c r="J20" s="29">
        <f>-J10*J180</f>
        <v/>
      </c>
      <c r="K20" s="29">
        <f>-K10*K180</f>
        <v/>
      </c>
      <c r="L20" s="29">
        <f>-L10*L180</f>
        <v/>
      </c>
      <c r="M20" s="29">
        <f>-M10*M180</f>
        <v/>
      </c>
      <c r="N20" s="29">
        <f>-N10*N180</f>
        <v/>
      </c>
      <c r="O20" s="29">
        <f>-O10*O180</f>
        <v/>
      </c>
      <c r="P20" s="29">
        <f>-P10*P180</f>
        <v/>
      </c>
      <c r="R20" s="15" t="n">
        <v>-237</v>
      </c>
      <c r="S20" s="15" t="n">
        <v>-213</v>
      </c>
      <c r="T20" s="15" t="n">
        <v>-487</v>
      </c>
      <c r="U20" s="29">
        <f>H20+I20+J20+K20</f>
        <v/>
      </c>
      <c r="V20" s="29">
        <f>L20+M20+N20+O20</f>
        <v/>
      </c>
      <c r="W20" s="29">
        <f>-W10*W180</f>
        <v/>
      </c>
      <c r="X20" s="29">
        <f>-X10*X180</f>
        <v/>
      </c>
      <c r="Y20" s="29">
        <f>-Y10*Y180</f>
        <v/>
      </c>
    </row>
    <row r="21">
      <c r="C21" s="14" t="inlineStr">
        <is>
          <t>Less: Impairment of Goodwill / Intangibles</t>
        </is>
      </c>
      <c r="G21" s="15" t="n">
        <v>-24</v>
      </c>
      <c r="H21" s="15" t="n">
        <v>0</v>
      </c>
      <c r="I21" s="29">
        <f>-I10*I181</f>
        <v/>
      </c>
      <c r="J21" s="29">
        <f>-J10*J181</f>
        <v/>
      </c>
      <c r="K21" s="29">
        <f>-K10*K181</f>
        <v/>
      </c>
      <c r="L21" s="29">
        <f>-L10*L181</f>
        <v/>
      </c>
      <c r="M21" s="29">
        <f>-M10*M181</f>
        <v/>
      </c>
      <c r="N21" s="29">
        <f>-N10*N181</f>
        <v/>
      </c>
      <c r="O21" s="29">
        <f>-O10*O181</f>
        <v/>
      </c>
      <c r="P21" s="29">
        <f>-P10*P181</f>
        <v/>
      </c>
      <c r="R21" s="15" t="n">
        <v>-3775</v>
      </c>
      <c r="S21" s="15" t="n">
        <v>-63</v>
      </c>
      <c r="T21" s="15" t="n">
        <v>-38</v>
      </c>
      <c r="U21" s="29">
        <f>H21+I21+J21+K21</f>
        <v/>
      </c>
      <c r="V21" s="29">
        <f>L21+M21+N21+O21</f>
        <v/>
      </c>
      <c r="W21" s="29">
        <f>-W10*W181</f>
        <v/>
      </c>
      <c r="X21" s="29">
        <f>-X10*X181</f>
        <v/>
      </c>
      <c r="Y21" s="29">
        <f>-Y10*Y181</f>
        <v/>
      </c>
    </row>
    <row r="22">
      <c r="B22" s="2" t="inlineStr">
        <is>
          <t>Total Operating Expenses</t>
        </is>
      </c>
      <c r="G22" s="16">
        <f>G18+G19+G20+G21</f>
        <v/>
      </c>
      <c r="H22" s="16">
        <f>H18+H19+H20+H21</f>
        <v/>
      </c>
      <c r="I22" s="16">
        <f>I18+I19+I20+I21</f>
        <v/>
      </c>
      <c r="J22" s="16">
        <f>J18+J19+J20+J21</f>
        <v/>
      </c>
      <c r="K22" s="16">
        <f>K18+K19+K20+K21</f>
        <v/>
      </c>
      <c r="L22" s="16">
        <f>L18+L19+L20+L21</f>
        <v/>
      </c>
      <c r="M22" s="16">
        <f>M18+M19+M20+M21</f>
        <v/>
      </c>
      <c r="N22" s="16">
        <f>N18+N19+N20+N21</f>
        <v/>
      </c>
      <c r="O22" s="16">
        <f>O18+O19+O20+O21</f>
        <v/>
      </c>
      <c r="P22" s="16">
        <f>P18+P19+P20+P21</f>
        <v/>
      </c>
      <c r="R22" s="16">
        <f>R18+R19+R20+R21</f>
        <v/>
      </c>
      <c r="S22" s="16">
        <f>S18+S19+S20+S21</f>
        <v/>
      </c>
      <c r="T22" s="16">
        <f>T18+T19+T20+T21</f>
        <v/>
      </c>
      <c r="U22" s="27">
        <f>H22+I22+J22+K22</f>
        <v/>
      </c>
      <c r="V22" s="27">
        <f>L22+M22+N22+O22</f>
        <v/>
      </c>
      <c r="W22" s="16">
        <f>W18+W19+W20+W21</f>
        <v/>
      </c>
      <c r="X22" s="16">
        <f>X18+X19+X20+X21</f>
        <v/>
      </c>
      <c r="Y22" s="16">
        <f>Y18+Y19+Y20+Y21</f>
        <v/>
      </c>
    </row>
    <row r="23">
      <c r="D23" s="8" t="inlineStr">
        <is>
          <t>Recon: Total OpEx</t>
        </is>
      </c>
      <c r="G23" s="28">
        <f>IF(_reported!G12="","",G22-_reported!G12)</f>
        <v/>
      </c>
      <c r="H23" s="28">
        <f>IF(_reported!H12="","",H22-_reported!H12)</f>
        <v/>
      </c>
      <c r="I23" s="28">
        <f>IF(_reported!I12="","",I22-_reported!I12)</f>
        <v/>
      </c>
      <c r="J23" s="28">
        <f>IF(_reported!J12="","",J22-_reported!J12)</f>
        <v/>
      </c>
      <c r="K23" s="28">
        <f>IF(_reported!K12="","",K22-_reported!K12)</f>
        <v/>
      </c>
      <c r="L23" s="28">
        <f>IF(_reported!L12="","",L22-_reported!L12)</f>
        <v/>
      </c>
      <c r="M23" s="28">
        <f>IF(_reported!M12="","",M22-_reported!M12)</f>
        <v/>
      </c>
      <c r="N23" s="28">
        <f>IF(_reported!N12="","",N22-_reported!N12)</f>
        <v/>
      </c>
      <c r="O23" s="28">
        <f>IF(_reported!O12="","",O22-_reported!O12)</f>
        <v/>
      </c>
      <c r="P23" s="28">
        <f>IF(_reported!P12="","",P22-_reported!P12)</f>
        <v/>
      </c>
      <c r="R23" s="28">
        <f>IF(_reported!R12="","",R22-_reported!R12)</f>
        <v/>
      </c>
      <c r="S23" s="28">
        <f>IF(_reported!S12="","",S22-_reported!S12)</f>
        <v/>
      </c>
      <c r="T23" s="28">
        <f>IF(_reported!T12="","",T22-_reported!T12)</f>
        <v/>
      </c>
      <c r="U23" s="28">
        <f>IF(_reported!U12="","",U22-_reported!U12)</f>
        <v/>
      </c>
      <c r="V23" s="28">
        <f>IF(_reported!V12="","",V22-_reported!V12)</f>
        <v/>
      </c>
      <c r="W23" s="28">
        <f>IF(_reported!W12="","",W22-_reported!W12)</f>
        <v/>
      </c>
      <c r="X23" s="28">
        <f>IF(_reported!X12="","",X22-_reported!X12)</f>
        <v/>
      </c>
      <c r="Y23" s="28">
        <f>IF(_reported!Y12="","",Y22-_reported!Y12)</f>
        <v/>
      </c>
    </row>
    <row r="25">
      <c r="B25" s="2" t="inlineStr">
        <is>
          <t>Operating Income (Loss)</t>
        </is>
      </c>
      <c r="G25" s="16">
        <f>G15+G22</f>
        <v/>
      </c>
      <c r="H25" s="16">
        <f>H15+H22</f>
        <v/>
      </c>
      <c r="I25" s="16">
        <f>I15+I22</f>
        <v/>
      </c>
      <c r="J25" s="16">
        <f>J15+J22</f>
        <v/>
      </c>
      <c r="K25" s="16">
        <f>K15+K22</f>
        <v/>
      </c>
      <c r="L25" s="16">
        <f>L15+L22</f>
        <v/>
      </c>
      <c r="M25" s="16">
        <f>M15+M22</f>
        <v/>
      </c>
      <c r="N25" s="16">
        <f>N15+N22</f>
        <v/>
      </c>
      <c r="O25" s="16">
        <f>O15+O22</f>
        <v/>
      </c>
      <c r="P25" s="16">
        <f>P15+P22</f>
        <v/>
      </c>
      <c r="R25" s="16">
        <f>R15+R22</f>
        <v/>
      </c>
      <c r="S25" s="16">
        <f>S15+S22</f>
        <v/>
      </c>
      <c r="T25" s="16">
        <f>T15+T22</f>
        <v/>
      </c>
      <c r="U25" s="27">
        <f>H25+I25+J25+K25</f>
        <v/>
      </c>
      <c r="V25" s="27">
        <f>L25+M25+N25+O25</f>
        <v/>
      </c>
      <c r="W25" s="16">
        <f>W15+W22</f>
        <v/>
      </c>
      <c r="X25" s="16">
        <f>X15+X22</f>
        <v/>
      </c>
      <c r="Y25" s="16">
        <f>Y15+Y22</f>
        <v/>
      </c>
    </row>
    <row r="26">
      <c r="D26" s="8" t="inlineStr">
        <is>
          <t>Recon: Operating Income</t>
        </is>
      </c>
      <c r="G26" s="28">
        <f>IF(_reported!G13="","",G25-_reported!G13)</f>
        <v/>
      </c>
      <c r="H26" s="28">
        <f>IF(_reported!H13="","",H25-_reported!H13)</f>
        <v/>
      </c>
      <c r="I26" s="28">
        <f>IF(_reported!I13="","",I25-_reported!I13)</f>
        <v/>
      </c>
      <c r="J26" s="28">
        <f>IF(_reported!J13="","",J25-_reported!J13)</f>
        <v/>
      </c>
      <c r="K26" s="28">
        <f>IF(_reported!K13="","",K25-_reported!K13)</f>
        <v/>
      </c>
      <c r="L26" s="28">
        <f>IF(_reported!L13="","",L25-_reported!L13)</f>
        <v/>
      </c>
      <c r="M26" s="28">
        <f>IF(_reported!M13="","",M25-_reported!M13)</f>
        <v/>
      </c>
      <c r="N26" s="28">
        <f>IF(_reported!N13="","",N25-_reported!N13)</f>
        <v/>
      </c>
      <c r="O26" s="28">
        <f>IF(_reported!O13="","",O25-_reported!O13)</f>
        <v/>
      </c>
      <c r="P26" s="28">
        <f>IF(_reported!P13="","",P25-_reported!P13)</f>
        <v/>
      </c>
      <c r="R26" s="28">
        <f>IF(_reported!R13="","",R25-_reported!R13)</f>
        <v/>
      </c>
      <c r="S26" s="28">
        <f>IF(_reported!S13="","",S25-_reported!S13)</f>
        <v/>
      </c>
      <c r="T26" s="28">
        <f>IF(_reported!T13="","",T25-_reported!T13)</f>
        <v/>
      </c>
      <c r="U26" s="28">
        <f>IF(_reported!U13="","",U25-_reported!U13)</f>
        <v/>
      </c>
      <c r="V26" s="28">
        <f>IF(_reported!V13="","",V25-_reported!V13)</f>
        <v/>
      </c>
      <c r="W26" s="28">
        <f>IF(_reported!W13="","",W25-_reported!W13)</f>
        <v/>
      </c>
      <c r="X26" s="28">
        <f>IF(_reported!X13="","",X25-_reported!X13)</f>
        <v/>
      </c>
      <c r="Y26" s="28">
        <f>IF(_reported!Y13="","",Y25-_reported!Y13)</f>
        <v/>
      </c>
    </row>
    <row r="28">
      <c r="C28" s="14" t="inlineStr">
        <is>
          <t>Interest Expense</t>
        </is>
      </c>
      <c r="G28" s="15" t="n">
        <v>-447</v>
      </c>
      <c r="H28" s="15" t="n">
        <v>-664</v>
      </c>
      <c r="I28" s="29">
        <f>I10*I182</f>
        <v/>
      </c>
      <c r="J28" s="29">
        <f>J10*J182</f>
        <v/>
      </c>
      <c r="K28" s="29">
        <f>K10*K182</f>
        <v/>
      </c>
      <c r="L28" s="29">
        <f>L10*L182</f>
        <v/>
      </c>
      <c r="M28" s="29">
        <f>M10*M182</f>
        <v/>
      </c>
      <c r="N28" s="29">
        <f>N10*N182</f>
        <v/>
      </c>
      <c r="O28" s="29">
        <f>O10*O182</f>
        <v/>
      </c>
      <c r="P28" s="29">
        <f>P10*P182</f>
        <v/>
      </c>
      <c r="R28" s="15" t="n">
        <v>-1693</v>
      </c>
      <c r="S28" s="15" t="n">
        <v>-1580</v>
      </c>
      <c r="T28" s="15" t="n">
        <v>-1945</v>
      </c>
      <c r="U28" s="29">
        <f>H28+I28+J28+K28</f>
        <v/>
      </c>
      <c r="V28" s="29">
        <f>L28+M28+N28+O28</f>
        <v/>
      </c>
      <c r="W28" s="29">
        <f>W10*W182</f>
        <v/>
      </c>
      <c r="X28" s="29">
        <f>X10*X182</f>
        <v/>
      </c>
      <c r="Y28" s="29">
        <f>Y10*Y182</f>
        <v/>
      </c>
    </row>
    <row r="29">
      <c r="C29" s="14" t="inlineStr">
        <is>
          <t>Interest Income</t>
        </is>
      </c>
      <c r="G29" s="15" t="n">
        <v>117</v>
      </c>
      <c r="H29" s="15" t="n">
        <v>213</v>
      </c>
      <c r="I29" s="29">
        <f>I10*I183</f>
        <v/>
      </c>
      <c r="J29" s="29">
        <f>J10*J183</f>
        <v/>
      </c>
      <c r="K29" s="29">
        <f>K10*K183</f>
        <v/>
      </c>
      <c r="L29" s="29">
        <f>L10*L183</f>
        <v/>
      </c>
      <c r="M29" s="29">
        <f>M10*M183</f>
        <v/>
      </c>
      <c r="N29" s="29">
        <f>N10*N183</f>
        <v/>
      </c>
      <c r="O29" s="29">
        <f>O10*O183</f>
        <v/>
      </c>
      <c r="P29" s="29">
        <f>P10*P183</f>
        <v/>
      </c>
      <c r="R29" s="15" t="n">
        <v>249</v>
      </c>
      <c r="S29" s="15" t="n">
        <v>371</v>
      </c>
      <c r="T29" s="15" t="n">
        <v>492</v>
      </c>
      <c r="U29" s="29">
        <f>H29+I29+J29+K29</f>
        <v/>
      </c>
      <c r="V29" s="29">
        <f>L29+M29+N29+O29</f>
        <v/>
      </c>
      <c r="W29" s="29">
        <f>W10*W183</f>
        <v/>
      </c>
      <c r="X29" s="29">
        <f>X10*X183</f>
        <v/>
      </c>
      <c r="Y29" s="29">
        <f>Y10*Y183</f>
        <v/>
      </c>
    </row>
    <row r="30">
      <c r="C30" s="14" t="inlineStr">
        <is>
          <t>Other Income/(Expense), Net</t>
        </is>
      </c>
      <c r="G30" s="15" t="n">
        <v>-211</v>
      </c>
      <c r="H30" s="15" t="n">
        <v>-1876</v>
      </c>
      <c r="I30" s="29">
        <f>I10*I184</f>
        <v/>
      </c>
      <c r="J30" s="29">
        <f>J10*J184</f>
        <v/>
      </c>
      <c r="K30" s="29">
        <f>K10*K184</f>
        <v/>
      </c>
      <c r="L30" s="29">
        <f>L10*L184</f>
        <v/>
      </c>
      <c r="M30" s="29">
        <f>M10*M184</f>
        <v/>
      </c>
      <c r="N30" s="29">
        <f>N10*N184</f>
        <v/>
      </c>
      <c r="O30" s="29">
        <f>O10*O184</f>
        <v/>
      </c>
      <c r="P30" s="29">
        <f>P10*P184</f>
        <v/>
      </c>
      <c r="R30" s="15" t="n">
        <v>-42</v>
      </c>
      <c r="S30" s="15" t="n">
        <v>985</v>
      </c>
      <c r="T30" s="15" t="n">
        <v>-177</v>
      </c>
      <c r="U30" s="29">
        <f>H30+I30+J30+K30</f>
        <v/>
      </c>
      <c r="V30" s="29">
        <f>L30+M30+N30+O30</f>
        <v/>
      </c>
      <c r="W30" s="29">
        <f>W10*W184</f>
        <v/>
      </c>
      <c r="X30" s="29">
        <f>X10*X184</f>
        <v/>
      </c>
      <c r="Y30" s="29">
        <f>Y10*Y184</f>
        <v/>
      </c>
    </row>
    <row r="31">
      <c r="B31" s="2" t="inlineStr">
        <is>
          <t>Pretax Income (Loss)</t>
        </is>
      </c>
      <c r="G31" s="16">
        <f>G25+G28+G29+G30</f>
        <v/>
      </c>
      <c r="H31" s="16">
        <f>H25+H28+H29+H30</f>
        <v/>
      </c>
      <c r="I31" s="16">
        <f>I25+I28+I29+I30</f>
        <v/>
      </c>
      <c r="J31" s="16">
        <f>J25+J28+J29+J30</f>
        <v/>
      </c>
      <c r="K31" s="16">
        <f>K25+K28+K29+K30</f>
        <v/>
      </c>
      <c r="L31" s="16">
        <f>L25+L28+L29+L30</f>
        <v/>
      </c>
      <c r="M31" s="16">
        <f>M25+M28+M29+M30</f>
        <v/>
      </c>
      <c r="N31" s="16">
        <f>N25+N28+N29+N30</f>
        <v/>
      </c>
      <c r="O31" s="16">
        <f>O25+O28+O29+O30</f>
        <v/>
      </c>
      <c r="P31" s="16">
        <f>P25+P28+P29+P30</f>
        <v/>
      </c>
      <c r="R31" s="16">
        <f>R25+R28+R29+R30</f>
        <v/>
      </c>
      <c r="S31" s="16">
        <f>S25+S28+S29+S30</f>
        <v/>
      </c>
      <c r="T31" s="16">
        <f>T25+T28+T29+T30</f>
        <v/>
      </c>
      <c r="U31" s="27">
        <f>H31+I31+J31+K31</f>
        <v/>
      </c>
      <c r="V31" s="27">
        <f>L31+M31+N31+O31</f>
        <v/>
      </c>
      <c r="W31" s="16">
        <f>W25+W28+W29+W30</f>
        <v/>
      </c>
      <c r="X31" s="16">
        <f>X25+X28+X29+X30</f>
        <v/>
      </c>
      <c r="Y31" s="16">
        <f>Y25+Y28+Y29+Y30</f>
        <v/>
      </c>
    </row>
    <row r="32">
      <c r="D32" s="8" t="inlineStr">
        <is>
          <t>Recon: Pretax</t>
        </is>
      </c>
      <c r="G32" s="28">
        <f>IF(_reported!G14="","",G31-_reported!G14)</f>
        <v/>
      </c>
      <c r="H32" s="28">
        <f>IF(_reported!H14="","",H31-_reported!H14)</f>
        <v/>
      </c>
      <c r="I32" s="28">
        <f>IF(_reported!I14="","",I31-_reported!I14)</f>
        <v/>
      </c>
      <c r="J32" s="28">
        <f>IF(_reported!J14="","",J31-_reported!J14)</f>
        <v/>
      </c>
      <c r="K32" s="28">
        <f>IF(_reported!K14="","",K31-_reported!K14)</f>
        <v/>
      </c>
      <c r="L32" s="28">
        <f>IF(_reported!L14="","",L31-_reported!L14)</f>
        <v/>
      </c>
      <c r="M32" s="28">
        <f>IF(_reported!M14="","",M31-_reported!M14)</f>
        <v/>
      </c>
      <c r="N32" s="28">
        <f>IF(_reported!N14="","",N31-_reported!N14)</f>
        <v/>
      </c>
      <c r="O32" s="28">
        <f>IF(_reported!O14="","",O31-_reported!O14)</f>
        <v/>
      </c>
      <c r="P32" s="28">
        <f>IF(_reported!P14="","",P31-_reported!P14)</f>
        <v/>
      </c>
      <c r="R32" s="28">
        <f>IF(_reported!R14="","",R31-_reported!R14)</f>
        <v/>
      </c>
      <c r="S32" s="28">
        <f>IF(_reported!S14="","",S31-_reported!S14)</f>
        <v/>
      </c>
      <c r="T32" s="28">
        <f>IF(_reported!T14="","",T31-_reported!T14)</f>
        <v/>
      </c>
      <c r="U32" s="28">
        <f>IF(_reported!U14="","",U31-_reported!U14)</f>
        <v/>
      </c>
      <c r="V32" s="28">
        <f>IF(_reported!V14="","",V31-_reported!V14)</f>
        <v/>
      </c>
      <c r="W32" s="28">
        <f>IF(_reported!W14="","",W31-_reported!W14)</f>
        <v/>
      </c>
      <c r="X32" s="28">
        <f>IF(_reported!X14="","",X31-_reported!X14)</f>
        <v/>
      </c>
      <c r="Y32" s="28">
        <f>IF(_reported!Y14="","",Y31-_reported!Y14)</f>
        <v/>
      </c>
    </row>
    <row r="34">
      <c r="C34" s="14" t="inlineStr">
        <is>
          <t>Less: Tax (Provision)/Benefit</t>
        </is>
      </c>
      <c r="G34" s="15" t="n">
        <v>-14</v>
      </c>
      <c r="H34" s="15" t="n">
        <v>-6</v>
      </c>
      <c r="I34" s="29">
        <f>-I31*I185</f>
        <v/>
      </c>
      <c r="J34" s="29">
        <f>-J31*J185</f>
        <v/>
      </c>
      <c r="K34" s="29">
        <f>-K31*K185</f>
        <v/>
      </c>
      <c r="L34" s="29">
        <f>-L31*L185</f>
        <v/>
      </c>
      <c r="M34" s="29">
        <f>-M31*M185</f>
        <v/>
      </c>
      <c r="N34" s="29">
        <f>-N31*N185</f>
        <v/>
      </c>
      <c r="O34" s="29">
        <f>-O31*O185</f>
        <v/>
      </c>
      <c r="P34" s="29">
        <f>-P31*P185</f>
        <v/>
      </c>
      <c r="R34" s="15" t="n">
        <v>363</v>
      </c>
      <c r="S34" s="15" t="n">
        <v>549</v>
      </c>
      <c r="T34" s="15" t="n">
        <v>-718</v>
      </c>
      <c r="U34" s="29">
        <f>H34+I34+J34+K34</f>
        <v/>
      </c>
      <c r="V34" s="29">
        <f>L34+M34+N34+O34</f>
        <v/>
      </c>
      <c r="W34" s="29">
        <f>-W31*W185</f>
        <v/>
      </c>
      <c r="X34" s="29">
        <f>-X31*X185</f>
        <v/>
      </c>
      <c r="Y34" s="29">
        <f>-Y31*Y185</f>
        <v/>
      </c>
    </row>
    <row r="35">
      <c r="B35" s="2" t="inlineStr">
        <is>
          <t>Net Income (Loss)</t>
        </is>
      </c>
      <c r="G35" s="16">
        <f>G31+G34</f>
        <v/>
      </c>
      <c r="H35" s="16">
        <f>H31+H34</f>
        <v/>
      </c>
      <c r="I35" s="16">
        <f>I31+I34</f>
        <v/>
      </c>
      <c r="J35" s="16">
        <f>J31+J34</f>
        <v/>
      </c>
      <c r="K35" s="16">
        <f>K31+K34</f>
        <v/>
      </c>
      <c r="L35" s="16">
        <f>L31+L34</f>
        <v/>
      </c>
      <c r="M35" s="16">
        <f>M31+M34</f>
        <v/>
      </c>
      <c r="N35" s="16">
        <f>N31+N34</f>
        <v/>
      </c>
      <c r="O35" s="16">
        <f>O31+O34</f>
        <v/>
      </c>
      <c r="P35" s="16">
        <f>P31+P34</f>
        <v/>
      </c>
      <c r="R35" s="16">
        <f>R31+R34</f>
        <v/>
      </c>
      <c r="S35" s="16">
        <f>S31+S34</f>
        <v/>
      </c>
      <c r="T35" s="16">
        <f>T31+T34</f>
        <v/>
      </c>
      <c r="U35" s="27">
        <f>H35+I35+J35+K35</f>
        <v/>
      </c>
      <c r="V35" s="27">
        <f>L35+M35+N35+O35</f>
        <v/>
      </c>
      <c r="W35" s="16">
        <f>W31+W34</f>
        <v/>
      </c>
      <c r="X35" s="16">
        <f>X31+X34</f>
        <v/>
      </c>
      <c r="Y35" s="16">
        <f>Y31+Y34</f>
        <v/>
      </c>
    </row>
    <row r="36">
      <c r="D36" s="8" t="inlineStr">
        <is>
          <t>Recon: Net Income</t>
        </is>
      </c>
      <c r="G36" s="28">
        <f>IF(_reported!G15="","",G35-_reported!G15)</f>
        <v/>
      </c>
      <c r="H36" s="28">
        <f>IF(_reported!H15="","",H35-_reported!H15)</f>
        <v/>
      </c>
      <c r="I36" s="28">
        <f>IF(_reported!I15="","",I35-_reported!I15)</f>
        <v/>
      </c>
      <c r="J36" s="28">
        <f>IF(_reported!J15="","",J35-_reported!J15)</f>
        <v/>
      </c>
      <c r="K36" s="28">
        <f>IF(_reported!K15="","",K35-_reported!K15)</f>
        <v/>
      </c>
      <c r="L36" s="28">
        <f>IF(_reported!L15="","",L35-_reported!L15)</f>
        <v/>
      </c>
      <c r="M36" s="28">
        <f>IF(_reported!M15="","",M35-_reported!M15)</f>
        <v/>
      </c>
      <c r="N36" s="28">
        <f>IF(_reported!N15="","",N35-_reported!N15)</f>
        <v/>
      </c>
      <c r="O36" s="28">
        <f>IF(_reported!O15="","",O35-_reported!O15)</f>
        <v/>
      </c>
      <c r="P36" s="28">
        <f>IF(_reported!P15="","",P35-_reported!P15)</f>
        <v/>
      </c>
      <c r="R36" s="28">
        <f>IF(_reported!R15="","",R35-_reported!R15)</f>
        <v/>
      </c>
      <c r="S36" s="28">
        <f>IF(_reported!S15="","",S35-_reported!S15)</f>
        <v/>
      </c>
      <c r="T36" s="28">
        <f>IF(_reported!T15="","",T35-_reported!T15)</f>
        <v/>
      </c>
      <c r="U36" s="28">
        <f>IF(_reported!U15="","",U35-_reported!U15)</f>
        <v/>
      </c>
      <c r="V36" s="28">
        <f>IF(_reported!V15="","",V35-_reported!V15)</f>
        <v/>
      </c>
      <c r="W36" s="28">
        <f>IF(_reported!W15="","",W35-_reported!W15)</f>
        <v/>
      </c>
      <c r="X36" s="28">
        <f>IF(_reported!X15="","",X35-_reported!X15)</f>
        <v/>
      </c>
      <c r="Y36" s="28">
        <f>IF(_reported!Y15="","",Y35-_reported!Y15)</f>
        <v/>
      </c>
    </row>
    <row r="38">
      <c r="C38" s="14" t="inlineStr">
        <is>
          <t>NI to SpaceX (incl. preferred dividends)</t>
        </is>
      </c>
      <c r="G38" s="15" t="n">
        <v>-528</v>
      </c>
      <c r="H38" s="15" t="n">
        <v>-4947</v>
      </c>
      <c r="I38" s="30">
        <f>I35</f>
        <v/>
      </c>
      <c r="J38" s="30">
        <f>J35</f>
        <v/>
      </c>
      <c r="K38" s="30">
        <f>K35</f>
        <v/>
      </c>
      <c r="L38" s="30">
        <f>L35</f>
        <v/>
      </c>
      <c r="M38" s="30">
        <f>M35</f>
        <v/>
      </c>
      <c r="N38" s="30">
        <f>N35</f>
        <v/>
      </c>
      <c r="O38" s="30">
        <f>O35</f>
        <v/>
      </c>
      <c r="P38" s="30">
        <f>P35</f>
        <v/>
      </c>
      <c r="R38" s="15" t="n">
        <v>-4628</v>
      </c>
      <c r="S38" s="15" t="n">
        <v>18</v>
      </c>
      <c r="T38" s="15" t="n">
        <v>-4937</v>
      </c>
      <c r="U38" s="29">
        <f>H38+I38+J38+K38</f>
        <v/>
      </c>
      <c r="V38" s="29">
        <f>L38+M38+N38+O38</f>
        <v/>
      </c>
      <c r="W38" s="30">
        <f>W35</f>
        <v/>
      </c>
      <c r="X38" s="30">
        <f>X35</f>
        <v/>
      </c>
      <c r="Y38" s="30">
        <f>Y35</f>
        <v/>
      </c>
    </row>
    <row r="39">
      <c r="C39" s="14" t="inlineStr">
        <is>
          <t>EPS — Basic</t>
        </is>
      </c>
      <c r="G39" s="17" t="n">
        <v>-0.18</v>
      </c>
      <c r="H39" s="17" t="n">
        <v>-1.27</v>
      </c>
      <c r="I39" s="31">
        <f>I38/I41</f>
        <v/>
      </c>
      <c r="J39" s="31">
        <f>J38/J41</f>
        <v/>
      </c>
      <c r="K39" s="31">
        <f>K38/K41</f>
        <v/>
      </c>
      <c r="L39" s="31">
        <f>L38/L41</f>
        <v/>
      </c>
      <c r="M39" s="31">
        <f>M38/M41</f>
        <v/>
      </c>
      <c r="N39" s="31">
        <f>N38/N41</f>
        <v/>
      </c>
      <c r="O39" s="31">
        <f>O38/O41</f>
        <v/>
      </c>
      <c r="P39" s="31">
        <f>P38/P41</f>
        <v/>
      </c>
      <c r="R39" s="17" t="n">
        <v>-1.68</v>
      </c>
      <c r="S39" s="17" t="n">
        <v>0.01</v>
      </c>
      <c r="T39" s="17" t="n">
        <v>-1.69</v>
      </c>
      <c r="U39" s="31">
        <f>U38/U41</f>
        <v/>
      </c>
      <c r="V39" s="31">
        <f>V38/V41</f>
        <v/>
      </c>
      <c r="W39" s="31">
        <f>W38/W41</f>
        <v/>
      </c>
      <c r="X39" s="31">
        <f>X38/X41</f>
        <v/>
      </c>
      <c r="Y39" s="31">
        <f>Y38/Y41</f>
        <v/>
      </c>
    </row>
    <row r="40">
      <c r="C40" s="14" t="inlineStr">
        <is>
          <t>EPS — Diluted</t>
        </is>
      </c>
      <c r="G40" s="17" t="n">
        <v>-0.18</v>
      </c>
      <c r="H40" s="17" t="n">
        <v>-1.27</v>
      </c>
      <c r="I40" s="31">
        <f>I38/I42</f>
        <v/>
      </c>
      <c r="J40" s="31">
        <f>J38/J42</f>
        <v/>
      </c>
      <c r="K40" s="31">
        <f>K38/K42</f>
        <v/>
      </c>
      <c r="L40" s="31">
        <f>L38/L42</f>
        <v/>
      </c>
      <c r="M40" s="31">
        <f>M38/M42</f>
        <v/>
      </c>
      <c r="N40" s="31">
        <f>N38/N42</f>
        <v/>
      </c>
      <c r="O40" s="31">
        <f>O38/O42</f>
        <v/>
      </c>
      <c r="P40" s="31">
        <f>P38/P42</f>
        <v/>
      </c>
      <c r="R40" s="17" t="n">
        <v>-1.68</v>
      </c>
      <c r="S40" s="17" t="n">
        <v>0</v>
      </c>
      <c r="T40" s="17" t="n">
        <v>-1.69</v>
      </c>
      <c r="U40" s="31">
        <f>U38/U42</f>
        <v/>
      </c>
      <c r="V40" s="31">
        <f>V38/V42</f>
        <v/>
      </c>
      <c r="W40" s="31">
        <f>W38/W42</f>
        <v/>
      </c>
      <c r="X40" s="31">
        <f>X38/X42</f>
        <v/>
      </c>
      <c r="Y40" s="31">
        <f>Y38/Y42</f>
        <v/>
      </c>
    </row>
    <row r="41">
      <c r="C41" s="14" t="inlineStr">
        <is>
          <t>Shares — Basic (M)</t>
        </is>
      </c>
      <c r="G41" s="18" t="n">
        <v>2875</v>
      </c>
      <c r="H41" s="18" t="n">
        <v>3884</v>
      </c>
      <c r="I41" s="32">
        <f>H41*(1+I186)</f>
        <v/>
      </c>
      <c r="J41" s="32">
        <f>I41*(1+J186)</f>
        <v/>
      </c>
      <c r="K41" s="32">
        <f>J41*(1+K186)</f>
        <v/>
      </c>
      <c r="L41" s="32">
        <f>K41*(1+L186)</f>
        <v/>
      </c>
      <c r="M41" s="32">
        <f>L41*(1+M186)</f>
        <v/>
      </c>
      <c r="N41" s="32">
        <f>M41*(1+N186)</f>
        <v/>
      </c>
      <c r="O41" s="32">
        <f>N41*(1+O186)</f>
        <v/>
      </c>
      <c r="P41" s="32">
        <f>O41*(1+P186)</f>
        <v/>
      </c>
      <c r="R41" s="18" t="n">
        <v>2759</v>
      </c>
      <c r="S41" s="18" t="n">
        <v>2848</v>
      </c>
      <c r="T41" s="18" t="n">
        <v>2926</v>
      </c>
      <c r="U41" s="32">
        <f>T41*(1+U186)</f>
        <v/>
      </c>
      <c r="V41" s="32">
        <f>U41*(1+V186)</f>
        <v/>
      </c>
      <c r="W41" s="32">
        <f>V41*(1+W186)</f>
        <v/>
      </c>
      <c r="X41" s="32">
        <f>W41*(1+X186)</f>
        <v/>
      </c>
      <c r="Y41" s="32">
        <f>X41*(1+Y186)</f>
        <v/>
      </c>
    </row>
    <row r="42">
      <c r="C42" s="14" t="inlineStr">
        <is>
          <t>Shares — Diluted (M)</t>
        </is>
      </c>
      <c r="G42" s="18" t="n">
        <v>2875</v>
      </c>
      <c r="H42" s="18" t="n">
        <v>3884</v>
      </c>
      <c r="I42" s="32">
        <f>H42*(1+I186)</f>
        <v/>
      </c>
      <c r="J42" s="32">
        <f>I42*(1+J186)</f>
        <v/>
      </c>
      <c r="K42" s="32">
        <f>J42*(1+K186)</f>
        <v/>
      </c>
      <c r="L42" s="32">
        <f>K42*(1+L186)</f>
        <v/>
      </c>
      <c r="M42" s="32">
        <f>L42*(1+M186)</f>
        <v/>
      </c>
      <c r="N42" s="32">
        <f>M42*(1+N186)</f>
        <v/>
      </c>
      <c r="O42" s="32">
        <f>N42*(1+O186)</f>
        <v/>
      </c>
      <c r="P42" s="32">
        <f>O42*(1+P186)</f>
        <v/>
      </c>
      <c r="R42" s="18" t="n">
        <v>2759</v>
      </c>
      <c r="S42" s="18" t="n">
        <v>9956</v>
      </c>
      <c r="T42" s="18" t="n">
        <v>2926</v>
      </c>
      <c r="U42" s="32">
        <f>T42*(1+U186)</f>
        <v/>
      </c>
      <c r="V42" s="32">
        <f>U42*(1+V186)</f>
        <v/>
      </c>
      <c r="W42" s="32">
        <f>V42*(1+W186)</f>
        <v/>
      </c>
      <c r="X42" s="32">
        <f>W42*(1+X186)</f>
        <v/>
      </c>
      <c r="Y42" s="32">
        <f>X42*(1+Y186)</f>
        <v/>
      </c>
    </row>
    <row r="45">
      <c r="B45" s="19" t="inlineStr">
        <is>
          <t>Balance Sheet</t>
        </is>
      </c>
      <c r="C45" s="19" t="n"/>
      <c r="D45" s="19" t="n"/>
      <c r="E45" s="19" t="n"/>
      <c r="F45" s="19" t="n"/>
      <c r="G45" s="19" t="n"/>
      <c r="H45" s="19" t="n"/>
      <c r="I45" s="19" t="n"/>
      <c r="J45" s="19" t="n"/>
      <c r="K45" s="19" t="n"/>
      <c r="L45" s="19" t="n"/>
      <c r="M45" s="19" t="n"/>
      <c r="N45" s="19" t="n"/>
      <c r="O45" s="19" t="n"/>
      <c r="P45" s="19" t="n"/>
      <c r="R45" s="19" t="n"/>
      <c r="S45" s="19" t="n"/>
      <c r="T45" s="19" t="n"/>
      <c r="U45" s="19" t="n"/>
      <c r="V45" s="19" t="n"/>
      <c r="W45" s="19" t="n"/>
      <c r="X45" s="19" t="n"/>
      <c r="Y45" s="19" t="n"/>
    </row>
    <row r="47">
      <c r="C47" s="14" t="inlineStr">
        <is>
          <t>Cash and Cash Equivalents</t>
        </is>
      </c>
      <c r="H47" s="15" t="n">
        <v>15852</v>
      </c>
      <c r="I47" s="29">
        <f>H47+I144</f>
        <v/>
      </c>
      <c r="J47" s="29">
        <f>I47+J144</f>
        <v/>
      </c>
      <c r="K47" s="29">
        <f>J47+K144</f>
        <v/>
      </c>
      <c r="L47" s="29">
        <f>K47+L144</f>
        <v/>
      </c>
      <c r="M47" s="29">
        <f>L47+M144</f>
        <v/>
      </c>
      <c r="N47" s="29">
        <f>M47+N144</f>
        <v/>
      </c>
      <c r="O47" s="29">
        <f>N47+O144</f>
        <v/>
      </c>
      <c r="P47" s="29">
        <f>O47+P144</f>
        <v/>
      </c>
      <c r="S47" s="15" t="n">
        <v>11385</v>
      </c>
      <c r="T47" s="15" t="n">
        <v>24747</v>
      </c>
      <c r="U47" s="29">
        <f>K47</f>
        <v/>
      </c>
      <c r="V47" s="29">
        <f>O47</f>
        <v/>
      </c>
      <c r="W47" s="29">
        <f>V47+W144</f>
        <v/>
      </c>
      <c r="X47" s="29">
        <f>W47+X144</f>
        <v/>
      </c>
      <c r="Y47" s="29">
        <f>X47+Y144</f>
        <v/>
      </c>
    </row>
    <row r="48">
      <c r="C48" s="14" t="inlineStr">
        <is>
          <t>Marketable Securities</t>
        </is>
      </c>
      <c r="H48" s="15" t="n">
        <v>7823</v>
      </c>
      <c r="I48" s="29">
        <f>H48</f>
        <v/>
      </c>
      <c r="J48" s="29">
        <f>I48</f>
        <v/>
      </c>
      <c r="K48" s="29">
        <f>J48</f>
        <v/>
      </c>
      <c r="L48" s="29">
        <f>K48</f>
        <v/>
      </c>
      <c r="M48" s="29">
        <f>L48</f>
        <v/>
      </c>
      <c r="N48" s="29">
        <f>M48</f>
        <v/>
      </c>
      <c r="O48" s="29">
        <f>N48</f>
        <v/>
      </c>
      <c r="P48" s="29">
        <f>O48</f>
        <v/>
      </c>
      <c r="S48" s="15" t="n">
        <v>800</v>
      </c>
      <c r="T48" s="15" t="n">
        <v>0</v>
      </c>
      <c r="U48" s="29">
        <f>K48</f>
        <v/>
      </c>
      <c r="V48" s="29">
        <f>O48</f>
        <v/>
      </c>
      <c r="W48" s="29">
        <f>V48</f>
        <v/>
      </c>
      <c r="X48" s="29">
        <f>W48</f>
        <v/>
      </c>
      <c r="Y48" s="29">
        <f>X48</f>
        <v/>
      </c>
    </row>
    <row r="49">
      <c r="C49" s="14" t="inlineStr">
        <is>
          <t>Accounts Receivable</t>
        </is>
      </c>
      <c r="H49" s="15" t="n">
        <v>1833</v>
      </c>
      <c r="I49" s="29">
        <f>I10*0.39</f>
        <v/>
      </c>
      <c r="J49" s="29">
        <f>J10*0.39</f>
        <v/>
      </c>
      <c r="K49" s="29">
        <f>K10*0.39</f>
        <v/>
      </c>
      <c r="L49" s="29">
        <f>L10*0.39</f>
        <v/>
      </c>
      <c r="M49" s="29">
        <f>M10*0.39</f>
        <v/>
      </c>
      <c r="N49" s="29">
        <f>N10*0.39</f>
        <v/>
      </c>
      <c r="O49" s="29">
        <f>O10*0.39</f>
        <v/>
      </c>
      <c r="P49" s="29">
        <f>P10*0.39</f>
        <v/>
      </c>
      <c r="S49" s="15" t="n">
        <v>1052</v>
      </c>
      <c r="T49" s="15" t="n">
        <v>1579</v>
      </c>
      <c r="U49" s="29">
        <f>K49</f>
        <v/>
      </c>
      <c r="V49" s="29">
        <f>O49</f>
        <v/>
      </c>
      <c r="W49" s="29">
        <f>W10*0.39</f>
        <v/>
      </c>
      <c r="X49" s="29">
        <f>X10*0.39</f>
        <v/>
      </c>
      <c r="Y49" s="29">
        <f>Y10*0.39</f>
        <v/>
      </c>
    </row>
    <row r="50">
      <c r="C50" s="14" t="inlineStr">
        <is>
          <t>Inventories</t>
        </is>
      </c>
      <c r="H50" s="15" t="n">
        <v>2588</v>
      </c>
      <c r="I50" s="29">
        <f>-I13*1.08</f>
        <v/>
      </c>
      <c r="J50" s="29">
        <f>-J13*1.08</f>
        <v/>
      </c>
      <c r="K50" s="29">
        <f>-K13*1.08</f>
        <v/>
      </c>
      <c r="L50" s="29">
        <f>-L13*1.08</f>
        <v/>
      </c>
      <c r="M50" s="29">
        <f>-M13*1.08</f>
        <v/>
      </c>
      <c r="N50" s="29">
        <f>-N13*1.08</f>
        <v/>
      </c>
      <c r="O50" s="29">
        <f>-O13*1.08</f>
        <v/>
      </c>
      <c r="P50" s="29">
        <f>-P13*1.08</f>
        <v/>
      </c>
      <c r="S50" s="15" t="n">
        <v>2003</v>
      </c>
      <c r="T50" s="15" t="n">
        <v>2416</v>
      </c>
      <c r="U50" s="29">
        <f>K50</f>
        <v/>
      </c>
      <c r="V50" s="29">
        <f>O50</f>
        <v/>
      </c>
      <c r="W50" s="29">
        <f>-W13*1.08</f>
        <v/>
      </c>
      <c r="X50" s="29">
        <f>-X13*1.08</f>
        <v/>
      </c>
      <c r="Y50" s="29">
        <f>-Y13*1.08</f>
        <v/>
      </c>
    </row>
    <row r="51">
      <c r="C51" s="14" t="inlineStr">
        <is>
          <t>Prepaid + Other Current Assets</t>
        </is>
      </c>
      <c r="H51" s="15" t="n">
        <v>1636</v>
      </c>
      <c r="I51" s="29">
        <f>H51</f>
        <v/>
      </c>
      <c r="J51" s="29">
        <f>I51</f>
        <v/>
      </c>
      <c r="K51" s="29">
        <f>J51</f>
        <v/>
      </c>
      <c r="L51" s="29">
        <f>K51</f>
        <v/>
      </c>
      <c r="M51" s="29">
        <f>L51</f>
        <v/>
      </c>
      <c r="N51" s="29">
        <f>M51</f>
        <v/>
      </c>
      <c r="O51" s="29">
        <f>N51</f>
        <v/>
      </c>
      <c r="P51" s="29">
        <f>O51</f>
        <v/>
      </c>
      <c r="S51" s="15" t="n">
        <v>868</v>
      </c>
      <c r="T51" s="15" t="n">
        <v>2210</v>
      </c>
      <c r="U51" s="29">
        <f>K51</f>
        <v/>
      </c>
      <c r="V51" s="29">
        <f>O51</f>
        <v/>
      </c>
      <c r="W51" s="29">
        <f>V51</f>
        <v/>
      </c>
      <c r="X51" s="29">
        <f>W51</f>
        <v/>
      </c>
      <c r="Y51" s="29">
        <f>X51</f>
        <v/>
      </c>
    </row>
    <row r="52">
      <c r="B52" s="2" t="inlineStr">
        <is>
          <t>Total Current Assets</t>
        </is>
      </c>
      <c r="G52" s="16">
        <f>G47+G48+G49+G50+G51</f>
        <v/>
      </c>
      <c r="H52" s="16">
        <f>H47+H48+H49+H50+H51</f>
        <v/>
      </c>
      <c r="I52" s="16">
        <f>I47+I48+I49+I50+I51</f>
        <v/>
      </c>
      <c r="J52" s="16">
        <f>J47+J48+J49+J50+J51</f>
        <v/>
      </c>
      <c r="K52" s="16">
        <f>K47+K48+K49+K50+K51</f>
        <v/>
      </c>
      <c r="L52" s="16">
        <f>L47+L48+L49+L50+L51</f>
        <v/>
      </c>
      <c r="M52" s="16">
        <f>M47+M48+M49+M50+M51</f>
        <v/>
      </c>
      <c r="N52" s="16">
        <f>N47+N48+N49+N50+N51</f>
        <v/>
      </c>
      <c r="O52" s="16">
        <f>O47+O48+O49+O50+O51</f>
        <v/>
      </c>
      <c r="P52" s="16">
        <f>P47+P48+P49+P50+P51</f>
        <v/>
      </c>
      <c r="R52" s="16">
        <f>R47+R48+R49+R50+R51</f>
        <v/>
      </c>
      <c r="S52" s="16">
        <f>S47+S48+S49+S50+S51</f>
        <v/>
      </c>
      <c r="T52" s="16">
        <f>T47+T48+T49+T50+T51</f>
        <v/>
      </c>
      <c r="U52" s="27">
        <f>K52</f>
        <v/>
      </c>
      <c r="V52" s="27">
        <f>O52</f>
        <v/>
      </c>
      <c r="W52" s="16">
        <f>W47+W48+W49+W50+W51</f>
        <v/>
      </c>
      <c r="X52" s="16">
        <f>X47+X48+X49+X50+X51</f>
        <v/>
      </c>
      <c r="Y52" s="16">
        <f>Y47+Y48+Y49+Y50+Y51</f>
        <v/>
      </c>
    </row>
    <row r="53">
      <c r="D53" s="8" t="inlineStr">
        <is>
          <t>Recon: Total CA</t>
        </is>
      </c>
      <c r="G53" s="28">
        <f>IF(_reported!G16="","",G52-_reported!G16)</f>
        <v/>
      </c>
      <c r="H53" s="28">
        <f>IF(_reported!H16="","",H52-_reported!H16)</f>
        <v/>
      </c>
      <c r="I53" s="28">
        <f>IF(_reported!I16="","",I52-_reported!I16)</f>
        <v/>
      </c>
      <c r="J53" s="28">
        <f>IF(_reported!J16="","",J52-_reported!J16)</f>
        <v/>
      </c>
      <c r="K53" s="28">
        <f>IF(_reported!K16="","",K52-_reported!K16)</f>
        <v/>
      </c>
      <c r="L53" s="28">
        <f>IF(_reported!L16="","",L52-_reported!L16)</f>
        <v/>
      </c>
      <c r="M53" s="28">
        <f>IF(_reported!M16="","",M52-_reported!M16)</f>
        <v/>
      </c>
      <c r="N53" s="28">
        <f>IF(_reported!N16="","",N52-_reported!N16)</f>
        <v/>
      </c>
      <c r="O53" s="28">
        <f>IF(_reported!O16="","",O52-_reported!O16)</f>
        <v/>
      </c>
      <c r="P53" s="28">
        <f>IF(_reported!P16="","",P52-_reported!P16)</f>
        <v/>
      </c>
      <c r="R53" s="28">
        <f>IF(_reported!R16="","",R52-_reported!R16)</f>
        <v/>
      </c>
      <c r="S53" s="28">
        <f>IF(_reported!S16="","",S52-_reported!S16)</f>
        <v/>
      </c>
      <c r="T53" s="28">
        <f>IF(_reported!T16="","",T52-_reported!T16)</f>
        <v/>
      </c>
      <c r="U53" s="28">
        <f>IF(_reported!U16="","",U52-_reported!U16)</f>
        <v/>
      </c>
      <c r="V53" s="28">
        <f>IF(_reported!V16="","",V52-_reported!V16)</f>
        <v/>
      </c>
      <c r="W53" s="28">
        <f>IF(_reported!W16="","",W52-_reported!W16)</f>
        <v/>
      </c>
      <c r="X53" s="28">
        <f>IF(_reported!X16="","",X52-_reported!X16)</f>
        <v/>
      </c>
      <c r="Y53" s="28">
        <f>IF(_reported!Y16="","",Y52-_reported!Y16)</f>
        <v/>
      </c>
    </row>
    <row r="55">
      <c r="C55" s="14" t="inlineStr">
        <is>
          <t>Property, Plant and Equipment, Net</t>
        </is>
      </c>
      <c r="H55" s="15" t="n">
        <v>53879</v>
      </c>
      <c r="I55" s="29">
        <f>H55-I118-I98</f>
        <v/>
      </c>
      <c r="J55" s="29">
        <f>I55-J118-J98</f>
        <v/>
      </c>
      <c r="K55" s="29">
        <f>J55-K118-K98</f>
        <v/>
      </c>
      <c r="L55" s="29">
        <f>K55-L118-L98</f>
        <v/>
      </c>
      <c r="M55" s="29">
        <f>L55-M118-M98</f>
        <v/>
      </c>
      <c r="N55" s="29">
        <f>M55-N118-N98</f>
        <v/>
      </c>
      <c r="O55" s="29">
        <f>N55-O118-O98</f>
        <v/>
      </c>
      <c r="P55" s="29">
        <f>O55-P118-P98</f>
        <v/>
      </c>
      <c r="S55" s="15" t="n">
        <v>21147</v>
      </c>
      <c r="T55" s="15" t="n">
        <v>42602</v>
      </c>
      <c r="U55" s="29">
        <f>K55</f>
        <v/>
      </c>
      <c r="V55" s="29">
        <f>O55</f>
        <v/>
      </c>
      <c r="W55" s="29">
        <f>V55-W118-W98</f>
        <v/>
      </c>
      <c r="X55" s="29">
        <f>W55-X118-X98</f>
        <v/>
      </c>
      <c r="Y55" s="29">
        <f>X55-Y118-Y98</f>
        <v/>
      </c>
    </row>
    <row r="56">
      <c r="C56" s="14" t="inlineStr">
        <is>
          <t>Finance Lease ROU Assets</t>
        </is>
      </c>
      <c r="H56" s="15" t="n">
        <v>1182</v>
      </c>
      <c r="I56" s="29">
        <f>H56</f>
        <v/>
      </c>
      <c r="J56" s="29">
        <f>I56</f>
        <v/>
      </c>
      <c r="K56" s="29">
        <f>J56</f>
        <v/>
      </c>
      <c r="L56" s="29">
        <f>K56</f>
        <v/>
      </c>
      <c r="M56" s="29">
        <f>L56</f>
        <v/>
      </c>
      <c r="N56" s="29">
        <f>M56</f>
        <v/>
      </c>
      <c r="O56" s="29">
        <f>N56</f>
        <v/>
      </c>
      <c r="P56" s="29">
        <f>O56</f>
        <v/>
      </c>
      <c r="S56" s="15" t="n">
        <v>1686</v>
      </c>
      <c r="T56" s="15" t="n">
        <v>1260</v>
      </c>
      <c r="U56" s="29">
        <f>K56</f>
        <v/>
      </c>
      <c r="V56" s="29">
        <f>O56</f>
        <v/>
      </c>
      <c r="W56" s="29">
        <f>V56</f>
        <v/>
      </c>
      <c r="X56" s="29">
        <f>W56</f>
        <v/>
      </c>
      <c r="Y56" s="29">
        <f>X56</f>
        <v/>
      </c>
    </row>
    <row r="57">
      <c r="C57" s="14" t="inlineStr">
        <is>
          <t>Goodwill</t>
        </is>
      </c>
      <c r="H57" s="15" t="n">
        <v>11681</v>
      </c>
      <c r="I57" s="29">
        <f>H57</f>
        <v/>
      </c>
      <c r="J57" s="29">
        <f>I57</f>
        <v/>
      </c>
      <c r="K57" s="29">
        <f>J57</f>
        <v/>
      </c>
      <c r="L57" s="29">
        <f>K57</f>
        <v/>
      </c>
      <c r="M57" s="29">
        <f>L57</f>
        <v/>
      </c>
      <c r="N57" s="29">
        <f>M57</f>
        <v/>
      </c>
      <c r="O57" s="29">
        <f>N57</f>
        <v/>
      </c>
      <c r="P57" s="29">
        <f>O57</f>
        <v/>
      </c>
      <c r="S57" s="15" t="n">
        <v>11129</v>
      </c>
      <c r="T57" s="15" t="n">
        <v>11809</v>
      </c>
      <c r="U57" s="29">
        <f>K57</f>
        <v/>
      </c>
      <c r="V57" s="29">
        <f>O57</f>
        <v/>
      </c>
      <c r="W57" s="29">
        <f>V57</f>
        <v/>
      </c>
      <c r="X57" s="29">
        <f>W57</f>
        <v/>
      </c>
      <c r="Y57" s="29">
        <f>X57</f>
        <v/>
      </c>
    </row>
    <row r="58">
      <c r="C58" s="14" t="inlineStr">
        <is>
          <t>Intangible Assets, Net</t>
        </is>
      </c>
      <c r="H58" s="15" t="n">
        <v>1432</v>
      </c>
      <c r="I58" s="29">
        <f>H58</f>
        <v/>
      </c>
      <c r="J58" s="29">
        <f>I58</f>
        <v/>
      </c>
      <c r="K58" s="29">
        <f>J58</f>
        <v/>
      </c>
      <c r="L58" s="29">
        <f>K58</f>
        <v/>
      </c>
      <c r="M58" s="29">
        <f>L58</f>
        <v/>
      </c>
      <c r="N58" s="29">
        <f>M58</f>
        <v/>
      </c>
      <c r="O58" s="29">
        <f>N58</f>
        <v/>
      </c>
      <c r="P58" s="29">
        <f>O58</f>
        <v/>
      </c>
      <c r="S58" s="15" t="n">
        <v>2211</v>
      </c>
      <c r="T58" s="15" t="n">
        <v>1548</v>
      </c>
      <c r="U58" s="29">
        <f>K58</f>
        <v/>
      </c>
      <c r="V58" s="29">
        <f>O58</f>
        <v/>
      </c>
      <c r="W58" s="29">
        <f>V58</f>
        <v/>
      </c>
      <c r="X58" s="29">
        <f>W58</f>
        <v/>
      </c>
      <c r="Y58" s="29">
        <f>X58</f>
        <v/>
      </c>
    </row>
    <row r="59">
      <c r="C59" s="14" t="inlineStr">
        <is>
          <t>Digital Assets (bitcoin, fair value)</t>
        </is>
      </c>
      <c r="H59" s="15" t="n">
        <v>1293</v>
      </c>
      <c r="I59" s="29">
        <f>H59</f>
        <v/>
      </c>
      <c r="J59" s="29">
        <f>I59</f>
        <v/>
      </c>
      <c r="K59" s="29">
        <f>J59</f>
        <v/>
      </c>
      <c r="L59" s="29">
        <f>K59</f>
        <v/>
      </c>
      <c r="M59" s="29">
        <f>L59</f>
        <v/>
      </c>
      <c r="N59" s="29">
        <f>M59</f>
        <v/>
      </c>
      <c r="O59" s="29">
        <f>N59</f>
        <v/>
      </c>
      <c r="P59" s="29">
        <f>O59</f>
        <v/>
      </c>
      <c r="S59" s="15" t="n">
        <v>1749</v>
      </c>
      <c r="T59" s="15" t="n">
        <v>1637</v>
      </c>
      <c r="U59" s="29">
        <f>K59</f>
        <v/>
      </c>
      <c r="V59" s="29">
        <f>O59</f>
        <v/>
      </c>
      <c r="W59" s="29">
        <f>V59</f>
        <v/>
      </c>
      <c r="X59" s="29">
        <f>W59</f>
        <v/>
      </c>
      <c r="Y59" s="29">
        <f>X59</f>
        <v/>
      </c>
    </row>
    <row r="60">
      <c r="C60" s="14" t="inlineStr">
        <is>
          <t>Deferred Tax Assets</t>
        </is>
      </c>
      <c r="H60" s="15" t="n">
        <v>213</v>
      </c>
      <c r="I60" s="29">
        <f>H60</f>
        <v/>
      </c>
      <c r="J60" s="29">
        <f>I60</f>
        <v/>
      </c>
      <c r="K60" s="29">
        <f>J60</f>
        <v/>
      </c>
      <c r="L60" s="29">
        <f>K60</f>
        <v/>
      </c>
      <c r="M60" s="29">
        <f>L60</f>
        <v/>
      </c>
      <c r="N60" s="29">
        <f>M60</f>
        <v/>
      </c>
      <c r="O60" s="29">
        <f>N60</f>
        <v/>
      </c>
      <c r="P60" s="29">
        <f>O60</f>
        <v/>
      </c>
      <c r="S60" s="15" t="n">
        <v>696</v>
      </c>
      <c r="T60" s="15" t="n">
        <v>141</v>
      </c>
      <c r="U60" s="29">
        <f>K60</f>
        <v/>
      </c>
      <c r="V60" s="29">
        <f>O60</f>
        <v/>
      </c>
      <c r="W60" s="29">
        <f>V60</f>
        <v/>
      </c>
      <c r="X60" s="29">
        <f>W60</f>
        <v/>
      </c>
      <c r="Y60" s="29">
        <f>X60</f>
        <v/>
      </c>
    </row>
    <row r="61">
      <c r="C61" s="14" t="inlineStr">
        <is>
          <t>Other Non-current Assets (incl. operating lease ROU)</t>
        </is>
      </c>
      <c r="H61" s="15" t="n">
        <v>2682</v>
      </c>
      <c r="I61" s="29">
        <f>H61</f>
        <v/>
      </c>
      <c r="J61" s="29">
        <f>I61</f>
        <v/>
      </c>
      <c r="K61" s="29">
        <f>J61</f>
        <v/>
      </c>
      <c r="L61" s="29">
        <f>K61</f>
        <v/>
      </c>
      <c r="M61" s="29">
        <f>L61</f>
        <v/>
      </c>
      <c r="N61" s="29">
        <f>M61</f>
        <v/>
      </c>
      <c r="O61" s="29">
        <f>N61</f>
        <v/>
      </c>
      <c r="P61" s="29">
        <f>O61</f>
        <v/>
      </c>
      <c r="S61" s="15" t="n">
        <v>2336</v>
      </c>
      <c r="T61" s="15" t="n">
        <v>2130</v>
      </c>
      <c r="U61" s="29">
        <f>K61</f>
        <v/>
      </c>
      <c r="V61" s="29">
        <f>O61</f>
        <v/>
      </c>
      <c r="W61" s="29">
        <f>V61</f>
        <v/>
      </c>
      <c r="X61" s="29">
        <f>W61</f>
        <v/>
      </c>
      <c r="Y61" s="29">
        <f>X61</f>
        <v/>
      </c>
    </row>
    <row r="62">
      <c r="B62" s="2" t="inlineStr">
        <is>
          <t>Total Assets</t>
        </is>
      </c>
      <c r="G62" s="16">
        <f>G52+G55+G56+G57+G58+G59+G60+G61</f>
        <v/>
      </c>
      <c r="H62" s="16">
        <f>H52+H55+H56+H57+H58+H59+H60+H61</f>
        <v/>
      </c>
      <c r="I62" s="16">
        <f>I52+I55+I56+I57+I58+I59+I60+I61</f>
        <v/>
      </c>
      <c r="J62" s="16">
        <f>J52+J55+J56+J57+J58+J59+J60+J61</f>
        <v/>
      </c>
      <c r="K62" s="16">
        <f>K52+K55+K56+K57+K58+K59+K60+K61</f>
        <v/>
      </c>
      <c r="L62" s="16">
        <f>L52+L55+L56+L57+L58+L59+L60+L61</f>
        <v/>
      </c>
      <c r="M62" s="16">
        <f>M52+M55+M56+M57+M58+M59+M60+M61</f>
        <v/>
      </c>
      <c r="N62" s="16">
        <f>N52+N55+N56+N57+N58+N59+N60+N61</f>
        <v/>
      </c>
      <c r="O62" s="16">
        <f>O52+O55+O56+O57+O58+O59+O60+O61</f>
        <v/>
      </c>
      <c r="P62" s="16">
        <f>P52+P55+P56+P57+P58+P59+P60+P61</f>
        <v/>
      </c>
      <c r="R62" s="16">
        <f>R52+R55+R56+R57+R58+R59+R60+R61</f>
        <v/>
      </c>
      <c r="S62" s="16">
        <f>S52+S55+S56+S57+S58+S59+S60+S61</f>
        <v/>
      </c>
      <c r="T62" s="16">
        <f>T52+T55+T56+T57+T58+T59+T60+T61</f>
        <v/>
      </c>
      <c r="U62" s="27">
        <f>K62</f>
        <v/>
      </c>
      <c r="V62" s="27">
        <f>O62</f>
        <v/>
      </c>
      <c r="W62" s="16">
        <f>W52+W55+W56+W57+W58+W59+W60+W61</f>
        <v/>
      </c>
      <c r="X62" s="16">
        <f>X52+X55+X56+X57+X58+X59+X60+X61</f>
        <v/>
      </c>
      <c r="Y62" s="16">
        <f>Y52+Y55+Y56+Y57+Y58+Y59+Y60+Y61</f>
        <v/>
      </c>
    </row>
    <row r="63">
      <c r="D63" s="8" t="inlineStr">
        <is>
          <t>Recon: Total Assets</t>
        </is>
      </c>
      <c r="G63" s="28">
        <f>IF(_reported!G17="","",G62-_reported!G17)</f>
        <v/>
      </c>
      <c r="H63" s="28">
        <f>IF(_reported!H17="","",H62-_reported!H17)</f>
        <v/>
      </c>
      <c r="I63" s="28">
        <f>IF(_reported!I17="","",I62-_reported!I17)</f>
        <v/>
      </c>
      <c r="J63" s="28">
        <f>IF(_reported!J17="","",J62-_reported!J17)</f>
        <v/>
      </c>
      <c r="K63" s="28">
        <f>IF(_reported!K17="","",K62-_reported!K17)</f>
        <v/>
      </c>
      <c r="L63" s="28">
        <f>IF(_reported!L17="","",L62-_reported!L17)</f>
        <v/>
      </c>
      <c r="M63" s="28">
        <f>IF(_reported!M17="","",M62-_reported!M17)</f>
        <v/>
      </c>
      <c r="N63" s="28">
        <f>IF(_reported!N17="","",N62-_reported!N17)</f>
        <v/>
      </c>
      <c r="O63" s="28">
        <f>IF(_reported!O17="","",O62-_reported!O17)</f>
        <v/>
      </c>
      <c r="P63" s="28">
        <f>IF(_reported!P17="","",P62-_reported!P17)</f>
        <v/>
      </c>
      <c r="R63" s="28">
        <f>IF(_reported!R17="","",R62-_reported!R17)</f>
        <v/>
      </c>
      <c r="S63" s="28">
        <f>IF(_reported!S17="","",S62-_reported!S17)</f>
        <v/>
      </c>
      <c r="T63" s="28">
        <f>IF(_reported!T17="","",T62-_reported!T17)</f>
        <v/>
      </c>
      <c r="U63" s="28">
        <f>IF(_reported!U17="","",U62-_reported!U17)</f>
        <v/>
      </c>
      <c r="V63" s="28">
        <f>IF(_reported!V17="","",V62-_reported!V17)</f>
        <v/>
      </c>
      <c r="W63" s="28">
        <f>IF(_reported!W17="","",W62-_reported!W17)</f>
        <v/>
      </c>
      <c r="X63" s="28">
        <f>IF(_reported!X17="","",X62-_reported!X17)</f>
        <v/>
      </c>
      <c r="Y63" s="28">
        <f>IF(_reported!Y17="","",Y62-_reported!Y17)</f>
        <v/>
      </c>
    </row>
    <row r="65">
      <c r="C65" s="14" t="inlineStr">
        <is>
          <t>Accounts Payable</t>
        </is>
      </c>
      <c r="H65" s="15" t="n">
        <v>10002</v>
      </c>
      <c r="I65" s="29">
        <f>-I13*4.19</f>
        <v/>
      </c>
      <c r="J65" s="29">
        <f>-J13*4.19</f>
        <v/>
      </c>
      <c r="K65" s="29">
        <f>-K13*4.19</f>
        <v/>
      </c>
      <c r="L65" s="29">
        <f>-L13*4.19</f>
        <v/>
      </c>
      <c r="M65" s="29">
        <f>-M13*4.19</f>
        <v/>
      </c>
      <c r="N65" s="29">
        <f>-N13*4.19</f>
        <v/>
      </c>
      <c r="O65" s="29">
        <f>-O13*4.19</f>
        <v/>
      </c>
      <c r="P65" s="29">
        <f>-P13*4.19</f>
        <v/>
      </c>
      <c r="S65" s="15" t="n">
        <v>4413</v>
      </c>
      <c r="T65" s="15" t="n">
        <v>11792</v>
      </c>
      <c r="U65" s="29">
        <f>K65</f>
        <v/>
      </c>
      <c r="V65" s="29">
        <f>O65</f>
        <v/>
      </c>
      <c r="W65" s="29">
        <f>-W13*4.19</f>
        <v/>
      </c>
      <c r="X65" s="29">
        <f>-X13*4.19</f>
        <v/>
      </c>
      <c r="Y65" s="29">
        <f>-Y13*4.19</f>
        <v/>
      </c>
    </row>
    <row r="66">
      <c r="C66" s="14" t="inlineStr">
        <is>
          <t>Deferred Revenue, Current</t>
        </is>
      </c>
      <c r="H66" s="15" t="n">
        <v>7207</v>
      </c>
      <c r="I66" s="29">
        <f>H66</f>
        <v/>
      </c>
      <c r="J66" s="29">
        <f>I66</f>
        <v/>
      </c>
      <c r="K66" s="29">
        <f>J66</f>
        <v/>
      </c>
      <c r="L66" s="29">
        <f>K66</f>
        <v/>
      </c>
      <c r="M66" s="29">
        <f>L66</f>
        <v/>
      </c>
      <c r="N66" s="29">
        <f>M66</f>
        <v/>
      </c>
      <c r="O66" s="29">
        <f>N66</f>
        <v/>
      </c>
      <c r="P66" s="29">
        <f>O66</f>
        <v/>
      </c>
      <c r="S66" s="15" t="n">
        <v>5498</v>
      </c>
      <c r="T66" s="15" t="n">
        <v>6111</v>
      </c>
      <c r="U66" s="29">
        <f>K66</f>
        <v/>
      </c>
      <c r="V66" s="29">
        <f>O66</f>
        <v/>
      </c>
      <c r="W66" s="29">
        <f>V66</f>
        <v/>
      </c>
      <c r="X66" s="29">
        <f>W66</f>
        <v/>
      </c>
      <c r="Y66" s="29">
        <f>X66</f>
        <v/>
      </c>
    </row>
    <row r="67">
      <c r="C67" s="14" t="inlineStr">
        <is>
          <t>Short-term Debt + Finance Leases, Current</t>
        </is>
      </c>
      <c r="H67" s="15" t="n">
        <v>1538</v>
      </c>
      <c r="I67" s="29">
        <f>H67</f>
        <v/>
      </c>
      <c r="J67" s="29">
        <f>I67</f>
        <v/>
      </c>
      <c r="K67" s="29">
        <f>J67</f>
        <v/>
      </c>
      <c r="L67" s="29">
        <f>K67</f>
        <v/>
      </c>
      <c r="M67" s="29">
        <f>L67</f>
        <v/>
      </c>
      <c r="N67" s="29">
        <f>M67</f>
        <v/>
      </c>
      <c r="O67" s="29">
        <f>N67</f>
        <v/>
      </c>
      <c r="P67" s="29">
        <f>O67</f>
        <v/>
      </c>
      <c r="S67" s="15" t="n">
        <v>372</v>
      </c>
      <c r="T67" s="15" t="n">
        <v>928</v>
      </c>
      <c r="U67" s="29">
        <f>K67</f>
        <v/>
      </c>
      <c r="V67" s="29">
        <f>O67</f>
        <v/>
      </c>
      <c r="W67" s="29">
        <f>V67</f>
        <v/>
      </c>
      <c r="X67" s="29">
        <f>W67</f>
        <v/>
      </c>
      <c r="Y67" s="29">
        <f>X67</f>
        <v/>
      </c>
    </row>
    <row r="68">
      <c r="C68" s="14" t="inlineStr">
        <is>
          <t>Accrued and Other Current Liabilities</t>
        </is>
      </c>
      <c r="H68" s="15" t="n">
        <v>5689</v>
      </c>
      <c r="I68" s="29">
        <f>H68</f>
        <v/>
      </c>
      <c r="J68" s="29">
        <f>I68</f>
        <v/>
      </c>
      <c r="K68" s="29">
        <f>J68</f>
        <v/>
      </c>
      <c r="L68" s="29">
        <f>K68</f>
        <v/>
      </c>
      <c r="M68" s="29">
        <f>L68</f>
        <v/>
      </c>
      <c r="N68" s="29">
        <f>M68</f>
        <v/>
      </c>
      <c r="O68" s="29">
        <f>N68</f>
        <v/>
      </c>
      <c r="P68" s="29">
        <f>O68</f>
        <v/>
      </c>
      <c r="S68" s="15" t="n">
        <v>1508</v>
      </c>
      <c r="T68" s="15" t="n">
        <v>2569</v>
      </c>
      <c r="U68" s="29">
        <f>K68</f>
        <v/>
      </c>
      <c r="V68" s="29">
        <f>O68</f>
        <v/>
      </c>
      <c r="W68" s="29">
        <f>V68</f>
        <v/>
      </c>
      <c r="X68" s="29">
        <f>W68</f>
        <v/>
      </c>
      <c r="Y68" s="29">
        <f>X68</f>
        <v/>
      </c>
    </row>
    <row r="69">
      <c r="B69" s="2" t="inlineStr">
        <is>
          <t>Total Current Liabilities</t>
        </is>
      </c>
      <c r="G69" s="16">
        <f>G65+G66+G67+G68</f>
        <v/>
      </c>
      <c r="H69" s="16">
        <f>H65+H66+H67+H68</f>
        <v/>
      </c>
      <c r="I69" s="16">
        <f>I65+I66+I67+I68</f>
        <v/>
      </c>
      <c r="J69" s="16">
        <f>J65+J66+J67+J68</f>
        <v/>
      </c>
      <c r="K69" s="16">
        <f>K65+K66+K67+K68</f>
        <v/>
      </c>
      <c r="L69" s="16">
        <f>L65+L66+L67+L68</f>
        <v/>
      </c>
      <c r="M69" s="16">
        <f>M65+M66+M67+M68</f>
        <v/>
      </c>
      <c r="N69" s="16">
        <f>N65+N66+N67+N68</f>
        <v/>
      </c>
      <c r="O69" s="16">
        <f>O65+O66+O67+O68</f>
        <v/>
      </c>
      <c r="P69" s="16">
        <f>P65+P66+P67+P68</f>
        <v/>
      </c>
      <c r="R69" s="16">
        <f>R65+R66+R67+R68</f>
        <v/>
      </c>
      <c r="S69" s="16">
        <f>S65+S66+S67+S68</f>
        <v/>
      </c>
      <c r="T69" s="16">
        <f>T65+T66+T67+T68</f>
        <v/>
      </c>
      <c r="U69" s="27">
        <f>K69</f>
        <v/>
      </c>
      <c r="V69" s="27">
        <f>O69</f>
        <v/>
      </c>
      <c r="W69" s="16">
        <f>W65+W66+W67+W68</f>
        <v/>
      </c>
      <c r="X69" s="16">
        <f>X65+X66+X67+X68</f>
        <v/>
      </c>
      <c r="Y69" s="16">
        <f>Y65+Y66+Y67+Y68</f>
        <v/>
      </c>
    </row>
    <row r="70">
      <c r="D70" s="8" t="inlineStr">
        <is>
          <t>Recon: Total CL</t>
        </is>
      </c>
      <c r="G70" s="28">
        <f>IF(_reported!G18="","",G69-_reported!G18)</f>
        <v/>
      </c>
      <c r="H70" s="28">
        <f>IF(_reported!H18="","",H69-_reported!H18)</f>
        <v/>
      </c>
      <c r="I70" s="28">
        <f>IF(_reported!I18="","",I69-_reported!I18)</f>
        <v/>
      </c>
      <c r="J70" s="28">
        <f>IF(_reported!J18="","",J69-_reported!J18)</f>
        <v/>
      </c>
      <c r="K70" s="28">
        <f>IF(_reported!K18="","",K69-_reported!K18)</f>
        <v/>
      </c>
      <c r="L70" s="28">
        <f>IF(_reported!L18="","",L69-_reported!L18)</f>
        <v/>
      </c>
      <c r="M70" s="28">
        <f>IF(_reported!M18="","",M69-_reported!M18)</f>
        <v/>
      </c>
      <c r="N70" s="28">
        <f>IF(_reported!N18="","",N69-_reported!N18)</f>
        <v/>
      </c>
      <c r="O70" s="28">
        <f>IF(_reported!O18="","",O69-_reported!O18)</f>
        <v/>
      </c>
      <c r="P70" s="28">
        <f>IF(_reported!P18="","",P69-_reported!P18)</f>
        <v/>
      </c>
      <c r="R70" s="28">
        <f>IF(_reported!R18="","",R69-_reported!R18)</f>
        <v/>
      </c>
      <c r="S70" s="28">
        <f>IF(_reported!S18="","",S69-_reported!S18)</f>
        <v/>
      </c>
      <c r="T70" s="28">
        <f>IF(_reported!T18="","",T69-_reported!T18)</f>
        <v/>
      </c>
      <c r="U70" s="28">
        <f>IF(_reported!U18="","",U69-_reported!U18)</f>
        <v/>
      </c>
      <c r="V70" s="28">
        <f>IF(_reported!V18="","",V69-_reported!V18)</f>
        <v/>
      </c>
      <c r="W70" s="28">
        <f>IF(_reported!W18="","",W69-_reported!W18)</f>
        <v/>
      </c>
      <c r="X70" s="28">
        <f>IF(_reported!X18="","",X69-_reported!X18)</f>
        <v/>
      </c>
      <c r="Y70" s="28">
        <f>IF(_reported!Y18="","",Y69-_reported!Y18)</f>
        <v/>
      </c>
    </row>
    <row r="72">
      <c r="C72" s="14" t="inlineStr">
        <is>
          <t>Deferred Revenue, Non-current</t>
        </is>
      </c>
      <c r="H72" s="15" t="n">
        <v>6029</v>
      </c>
      <c r="I72" s="29">
        <f>H72</f>
        <v/>
      </c>
      <c r="J72" s="29">
        <f>I72</f>
        <v/>
      </c>
      <c r="K72" s="29">
        <f>J72</f>
        <v/>
      </c>
      <c r="L72" s="29">
        <f>K72</f>
        <v/>
      </c>
      <c r="M72" s="29">
        <f>L72</f>
        <v/>
      </c>
      <c r="N72" s="29">
        <f>M72</f>
        <v/>
      </c>
      <c r="O72" s="29">
        <f>N72</f>
        <v/>
      </c>
      <c r="P72" s="29">
        <f>O72</f>
        <v/>
      </c>
      <c r="S72" s="15" t="n">
        <v>4681</v>
      </c>
      <c r="T72" s="15" t="n">
        <v>6005</v>
      </c>
      <c r="U72" s="29">
        <f>K72</f>
        <v/>
      </c>
      <c r="V72" s="29">
        <f>O72</f>
        <v/>
      </c>
      <c r="W72" s="29">
        <f>V72</f>
        <v/>
      </c>
      <c r="X72" s="29">
        <f>W72</f>
        <v/>
      </c>
      <c r="Y72" s="29">
        <f>X72</f>
        <v/>
      </c>
    </row>
    <row r="73">
      <c r="C73" s="14" t="inlineStr">
        <is>
          <t>Long-term Debt + Finance Leases</t>
        </is>
      </c>
      <c r="H73" s="15" t="n">
        <v>28727</v>
      </c>
      <c r="I73" s="29">
        <f>H73</f>
        <v/>
      </c>
      <c r="J73" s="29">
        <f>I73</f>
        <v/>
      </c>
      <c r="K73" s="29">
        <f>J73</f>
        <v/>
      </c>
      <c r="L73" s="29">
        <f>K73</f>
        <v/>
      </c>
      <c r="M73" s="29">
        <f>L73</f>
        <v/>
      </c>
      <c r="N73" s="29">
        <f>M73</f>
        <v/>
      </c>
      <c r="O73" s="29">
        <f>N73</f>
        <v/>
      </c>
      <c r="P73" s="29">
        <f>O73</f>
        <v/>
      </c>
      <c r="S73" s="15" t="n">
        <v>13421</v>
      </c>
      <c r="T73" s="15" t="n">
        <v>21968</v>
      </c>
      <c r="U73" s="29">
        <f>K73</f>
        <v/>
      </c>
      <c r="V73" s="29">
        <f>O73</f>
        <v/>
      </c>
      <c r="W73" s="29">
        <f>V73</f>
        <v/>
      </c>
      <c r="X73" s="29">
        <f>W73</f>
        <v/>
      </c>
      <c r="Y73" s="29">
        <f>X73</f>
        <v/>
      </c>
    </row>
    <row r="74">
      <c r="C74" s="14" t="inlineStr">
        <is>
          <t>Other Long-term Liabilities</t>
        </is>
      </c>
      <c r="H74" s="15" t="n">
        <v>1320</v>
      </c>
      <c r="I74" s="29">
        <f>H74</f>
        <v/>
      </c>
      <c r="J74" s="29">
        <f>I74</f>
        <v/>
      </c>
      <c r="K74" s="29">
        <f>J74</f>
        <v/>
      </c>
      <c r="L74" s="29">
        <f>K74</f>
        <v/>
      </c>
      <c r="M74" s="29">
        <f>L74</f>
        <v/>
      </c>
      <c r="N74" s="29">
        <f>M74</f>
        <v/>
      </c>
      <c r="O74" s="29">
        <f>N74</f>
        <v/>
      </c>
      <c r="P74" s="29">
        <f>O74</f>
        <v/>
      </c>
      <c r="S74" s="15" t="n">
        <v>1365</v>
      </c>
      <c r="T74" s="15" t="n">
        <v>1381</v>
      </c>
      <c r="U74" s="29">
        <f>K74</f>
        <v/>
      </c>
      <c r="V74" s="29">
        <f>O74</f>
        <v/>
      </c>
      <c r="W74" s="29">
        <f>V74</f>
        <v/>
      </c>
      <c r="X74" s="29">
        <f>W74</f>
        <v/>
      </c>
      <c r="Y74" s="29">
        <f>X74</f>
        <v/>
      </c>
    </row>
    <row r="75">
      <c r="B75" s="2" t="inlineStr">
        <is>
          <t>Total Liabilities</t>
        </is>
      </c>
      <c r="G75" s="16">
        <f>G69+G72+G73+G74</f>
        <v/>
      </c>
      <c r="H75" s="16">
        <f>H69+H72+H73+H74</f>
        <v/>
      </c>
      <c r="I75" s="16">
        <f>I69+I72+I73+I74</f>
        <v/>
      </c>
      <c r="J75" s="16">
        <f>J69+J72+J73+J74</f>
        <v/>
      </c>
      <c r="K75" s="16">
        <f>K69+K72+K73+K74</f>
        <v/>
      </c>
      <c r="L75" s="16">
        <f>L69+L72+L73+L74</f>
        <v/>
      </c>
      <c r="M75" s="16">
        <f>M69+M72+M73+M74</f>
        <v/>
      </c>
      <c r="N75" s="16">
        <f>N69+N72+N73+N74</f>
        <v/>
      </c>
      <c r="O75" s="16">
        <f>O69+O72+O73+O74</f>
        <v/>
      </c>
      <c r="P75" s="16">
        <f>P69+P72+P73+P74</f>
        <v/>
      </c>
      <c r="R75" s="16">
        <f>R69+R72+R73+R74</f>
        <v/>
      </c>
      <c r="S75" s="16">
        <f>S69+S72+S73+S74</f>
        <v/>
      </c>
      <c r="T75" s="16">
        <f>T69+T72+T73+T74</f>
        <v/>
      </c>
      <c r="U75" s="27">
        <f>K75</f>
        <v/>
      </c>
      <c r="V75" s="27">
        <f>O75</f>
        <v/>
      </c>
      <c r="W75" s="16">
        <f>W69+W72+W73+W74</f>
        <v/>
      </c>
      <c r="X75" s="16">
        <f>X69+X72+X73+X74</f>
        <v/>
      </c>
      <c r="Y75" s="16">
        <f>Y69+Y72+Y73+Y74</f>
        <v/>
      </c>
    </row>
    <row r="76">
      <c r="D76" s="8" t="inlineStr">
        <is>
          <t>Recon: Total Liab</t>
        </is>
      </c>
      <c r="G76" s="28">
        <f>IF(_reported!G19="","",G75-_reported!G19)</f>
        <v/>
      </c>
      <c r="H76" s="28">
        <f>IF(_reported!H19="","",H75-_reported!H19)</f>
        <v/>
      </c>
      <c r="I76" s="28">
        <f>IF(_reported!I19="","",I75-_reported!I19)</f>
        <v/>
      </c>
      <c r="J76" s="28">
        <f>IF(_reported!J19="","",J75-_reported!J19)</f>
        <v/>
      </c>
      <c r="K76" s="28">
        <f>IF(_reported!K19="","",K75-_reported!K19)</f>
        <v/>
      </c>
      <c r="L76" s="28">
        <f>IF(_reported!L19="","",L75-_reported!L19)</f>
        <v/>
      </c>
      <c r="M76" s="28">
        <f>IF(_reported!M19="","",M75-_reported!M19)</f>
        <v/>
      </c>
      <c r="N76" s="28">
        <f>IF(_reported!N19="","",N75-_reported!N19)</f>
        <v/>
      </c>
      <c r="O76" s="28">
        <f>IF(_reported!O19="","",O75-_reported!O19)</f>
        <v/>
      </c>
      <c r="P76" s="28">
        <f>IF(_reported!P19="","",P75-_reported!P19)</f>
        <v/>
      </c>
      <c r="R76" s="28">
        <f>IF(_reported!R19="","",R75-_reported!R19)</f>
        <v/>
      </c>
      <c r="S76" s="28">
        <f>IF(_reported!S19="","",S75-_reported!S19)</f>
        <v/>
      </c>
      <c r="T76" s="28">
        <f>IF(_reported!T19="","",T75-_reported!T19)</f>
        <v/>
      </c>
      <c r="U76" s="28">
        <f>IF(_reported!U19="","",U75-_reported!U19)</f>
        <v/>
      </c>
      <c r="V76" s="28">
        <f>IF(_reported!V19="","",V75-_reported!V19)</f>
        <v/>
      </c>
      <c r="W76" s="28">
        <f>IF(_reported!W19="","",W75-_reported!W19)</f>
        <v/>
      </c>
      <c r="X76" s="28">
        <f>IF(_reported!X19="","",X75-_reported!X19)</f>
        <v/>
      </c>
      <c r="Y76" s="28">
        <f>IF(_reported!Y19="","",Y75-_reported!Y19)</f>
        <v/>
      </c>
    </row>
    <row r="78">
      <c r="B78" s="20" t="inlineStr">
        <is>
          <t>Redeemable Convertible Preferred (mezzanine)</t>
        </is>
      </c>
      <c r="H78" s="12" t="n">
        <v>7049</v>
      </c>
      <c r="I78" s="27">
        <f>H78</f>
        <v/>
      </c>
      <c r="J78" s="27">
        <f>I78</f>
        <v/>
      </c>
      <c r="K78" s="27">
        <f>J78</f>
        <v/>
      </c>
      <c r="L78" s="27">
        <f>K78</f>
        <v/>
      </c>
      <c r="M78" s="27">
        <f>L78</f>
        <v/>
      </c>
      <c r="N78" s="27">
        <f>M78</f>
        <v/>
      </c>
      <c r="O78" s="27">
        <f>N78</f>
        <v/>
      </c>
      <c r="P78" s="27">
        <f>O78</f>
        <v/>
      </c>
      <c r="S78" s="12" t="n">
        <v>20941</v>
      </c>
      <c r="T78" s="12" t="n">
        <v>38752</v>
      </c>
      <c r="U78" s="27">
        <f>K78</f>
        <v/>
      </c>
      <c r="V78" s="27">
        <f>O78</f>
        <v/>
      </c>
      <c r="W78" s="27">
        <f>V78</f>
        <v/>
      </c>
      <c r="X78" s="27">
        <f>W78</f>
        <v/>
      </c>
      <c r="Y78" s="27">
        <f>X78</f>
        <v/>
      </c>
    </row>
    <row r="80">
      <c r="C80" s="14" t="inlineStr">
        <is>
          <t>Common Stock + APIC</t>
        </is>
      </c>
      <c r="H80" s="15" t="n">
        <v>74089</v>
      </c>
      <c r="I80" s="29">
        <f>H80+I99</f>
        <v/>
      </c>
      <c r="J80" s="29">
        <f>I80+J99</f>
        <v/>
      </c>
      <c r="K80" s="29">
        <f>J80+K99</f>
        <v/>
      </c>
      <c r="L80" s="29">
        <f>K80+L99</f>
        <v/>
      </c>
      <c r="M80" s="29">
        <f>L80+M99</f>
        <v/>
      </c>
      <c r="N80" s="29">
        <f>M80+N99</f>
        <v/>
      </c>
      <c r="O80" s="29">
        <f>N80+O99</f>
        <v/>
      </c>
      <c r="P80" s="29">
        <f>O80+P99</f>
        <v/>
      </c>
      <c r="S80" s="15" t="n">
        <v>35868</v>
      </c>
      <c r="T80" s="15" t="n">
        <v>37710</v>
      </c>
      <c r="U80" s="29">
        <f>K80</f>
        <v/>
      </c>
      <c r="V80" s="29">
        <f>O80</f>
        <v/>
      </c>
      <c r="W80" s="29">
        <f>V80+W99</f>
        <v/>
      </c>
      <c r="X80" s="29">
        <f>W80+X99</f>
        <v/>
      </c>
      <c r="Y80" s="29">
        <f>X80+Y99</f>
        <v/>
      </c>
    </row>
    <row r="81">
      <c r="C81" s="14" t="inlineStr">
        <is>
          <t>Treasury Shares</t>
        </is>
      </c>
      <c r="H81" s="15" t="n">
        <v>0</v>
      </c>
      <c r="I81" s="29">
        <f>H81</f>
        <v/>
      </c>
      <c r="J81" s="29">
        <f>I81</f>
        <v/>
      </c>
      <c r="K81" s="29">
        <f>J81</f>
        <v/>
      </c>
      <c r="L81" s="29">
        <f>K81</f>
        <v/>
      </c>
      <c r="M81" s="29">
        <f>L81</f>
        <v/>
      </c>
      <c r="N81" s="29">
        <f>M81</f>
        <v/>
      </c>
      <c r="O81" s="29">
        <f>N81</f>
        <v/>
      </c>
      <c r="P81" s="29">
        <f>O81</f>
        <v/>
      </c>
      <c r="S81" s="15" t="n">
        <v>0</v>
      </c>
      <c r="T81" s="15" t="n">
        <v>0</v>
      </c>
      <c r="U81" s="29">
        <f>K81</f>
        <v/>
      </c>
      <c r="V81" s="29">
        <f>O81</f>
        <v/>
      </c>
      <c r="W81" s="29">
        <f>V81</f>
        <v/>
      </c>
      <c r="X81" s="29">
        <f>W81</f>
        <v/>
      </c>
      <c r="Y81" s="29">
        <f>X81</f>
        <v/>
      </c>
    </row>
    <row r="82">
      <c r="C82" s="14" t="inlineStr">
        <is>
          <t>AOCI</t>
        </is>
      </c>
      <c r="H82" s="15" t="n">
        <v>1755</v>
      </c>
      <c r="I82" s="29">
        <f>H82</f>
        <v/>
      </c>
      <c r="J82" s="29">
        <f>I82</f>
        <v/>
      </c>
      <c r="K82" s="29">
        <f>J82</f>
        <v/>
      </c>
      <c r="L82" s="29">
        <f>K82</f>
        <v/>
      </c>
      <c r="M82" s="29">
        <f>L82</f>
        <v/>
      </c>
      <c r="N82" s="29">
        <f>M82</f>
        <v/>
      </c>
      <c r="O82" s="29">
        <f>N82</f>
        <v/>
      </c>
      <c r="P82" s="29">
        <f>O82</f>
        <v/>
      </c>
      <c r="S82" s="15" t="n">
        <v>1093</v>
      </c>
      <c r="T82" s="15" t="n">
        <v>1898</v>
      </c>
      <c r="U82" s="29">
        <f>K82</f>
        <v/>
      </c>
      <c r="V82" s="29">
        <f>O82</f>
        <v/>
      </c>
      <c r="W82" s="29">
        <f>V82</f>
        <v/>
      </c>
      <c r="X82" s="29">
        <f>W82</f>
        <v/>
      </c>
      <c r="Y82" s="29">
        <f>X82</f>
        <v/>
      </c>
    </row>
    <row r="83">
      <c r="C83" s="14" t="inlineStr">
        <is>
          <t>Accumulated Deficit</t>
        </is>
      </c>
      <c r="H83" s="15" t="n">
        <v>-41311</v>
      </c>
      <c r="I83" s="29">
        <f>H83+I35</f>
        <v/>
      </c>
      <c r="J83" s="29">
        <f>I83+J35</f>
        <v/>
      </c>
      <c r="K83" s="29">
        <f>J83+K35</f>
        <v/>
      </c>
      <c r="L83" s="29">
        <f>K83+L35</f>
        <v/>
      </c>
      <c r="M83" s="29">
        <f>L83+M35</f>
        <v/>
      </c>
      <c r="N83" s="29">
        <f>M83+N35</f>
        <v/>
      </c>
      <c r="O83" s="29">
        <f>N83+O35</f>
        <v/>
      </c>
      <c r="P83" s="29">
        <f>O83+P35</f>
        <v/>
      </c>
      <c r="S83" s="15" t="n">
        <v>-32098</v>
      </c>
      <c r="T83" s="15" t="n">
        <v>-37035</v>
      </c>
      <c r="U83" s="29">
        <f>K83</f>
        <v/>
      </c>
      <c r="V83" s="29">
        <f>O83</f>
        <v/>
      </c>
      <c r="W83" s="29">
        <f>V83+W35</f>
        <v/>
      </c>
      <c r="X83" s="29">
        <f>W83+X35</f>
        <v/>
      </c>
      <c r="Y83" s="29">
        <f>X83+Y35</f>
        <v/>
      </c>
    </row>
    <row r="84">
      <c r="B84" s="2" t="inlineStr">
        <is>
          <t>Total Shareholders' Equity (ex-NCI)</t>
        </is>
      </c>
      <c r="G84" s="16">
        <f>G80+G81+G82+G83</f>
        <v/>
      </c>
      <c r="H84" s="16">
        <f>H80+H81+H82+H83</f>
        <v/>
      </c>
      <c r="I84" s="16">
        <f>I80+I81+I82+I83</f>
        <v/>
      </c>
      <c r="J84" s="16">
        <f>J80+J81+J82+J83</f>
        <v/>
      </c>
      <c r="K84" s="16">
        <f>K80+K81+K82+K83</f>
        <v/>
      </c>
      <c r="L84" s="16">
        <f>L80+L81+L82+L83</f>
        <v/>
      </c>
      <c r="M84" s="16">
        <f>M80+M81+M82+M83</f>
        <v/>
      </c>
      <c r="N84" s="16">
        <f>N80+N81+N82+N83</f>
        <v/>
      </c>
      <c r="O84" s="16">
        <f>O80+O81+O82+O83</f>
        <v/>
      </c>
      <c r="P84" s="16">
        <f>P80+P81+P82+P83</f>
        <v/>
      </c>
      <c r="R84" s="16">
        <f>R80+R81+R82+R83</f>
        <v/>
      </c>
      <c r="S84" s="16">
        <f>S80+S81+S82+S83</f>
        <v/>
      </c>
      <c r="T84" s="16">
        <f>T80+T81+T82+T83</f>
        <v/>
      </c>
      <c r="U84" s="27">
        <f>K84</f>
        <v/>
      </c>
      <c r="V84" s="27">
        <f>O84</f>
        <v/>
      </c>
      <c r="W84" s="16">
        <f>W80+W81+W82+W83</f>
        <v/>
      </c>
      <c r="X84" s="16">
        <f>X80+X81+X82+X83</f>
        <v/>
      </c>
      <c r="Y84" s="16">
        <f>Y80+Y81+Y82+Y83</f>
        <v/>
      </c>
    </row>
    <row r="85">
      <c r="C85" s="14" t="inlineStr">
        <is>
          <t>Non-controlling Interest</t>
        </is>
      </c>
      <c r="H85" s="15" t="n">
        <v>0</v>
      </c>
      <c r="I85" s="29">
        <f>H85</f>
        <v/>
      </c>
      <c r="J85" s="29">
        <f>I85</f>
        <v/>
      </c>
      <c r="K85" s="29">
        <f>J85</f>
        <v/>
      </c>
      <c r="L85" s="29">
        <f>K85</f>
        <v/>
      </c>
      <c r="M85" s="29">
        <f>L85</f>
        <v/>
      </c>
      <c r="N85" s="29">
        <f>M85</f>
        <v/>
      </c>
      <c r="O85" s="29">
        <f>N85</f>
        <v/>
      </c>
      <c r="P85" s="29">
        <f>O85</f>
        <v/>
      </c>
      <c r="S85" s="15" t="n">
        <v>0</v>
      </c>
      <c r="T85" s="15" t="n">
        <v>0</v>
      </c>
      <c r="U85" s="29">
        <f>K85</f>
        <v/>
      </c>
      <c r="V85" s="29">
        <f>O85</f>
        <v/>
      </c>
      <c r="W85" s="29">
        <f>V85</f>
        <v/>
      </c>
      <c r="X85" s="29">
        <f>W85</f>
        <v/>
      </c>
      <c r="Y85" s="29">
        <f>X85</f>
        <v/>
      </c>
    </row>
    <row r="86">
      <c r="B86" s="2" t="inlineStr">
        <is>
          <t>Total Equity</t>
        </is>
      </c>
      <c r="G86" s="16">
        <f>G84+G85</f>
        <v/>
      </c>
      <c r="H86" s="16">
        <f>H84+H85</f>
        <v/>
      </c>
      <c r="I86" s="16">
        <f>I84+I85</f>
        <v/>
      </c>
      <c r="J86" s="16">
        <f>J84+J85</f>
        <v/>
      </c>
      <c r="K86" s="16">
        <f>K84+K85</f>
        <v/>
      </c>
      <c r="L86" s="16">
        <f>L84+L85</f>
        <v/>
      </c>
      <c r="M86" s="16">
        <f>M84+M85</f>
        <v/>
      </c>
      <c r="N86" s="16">
        <f>N84+N85</f>
        <v/>
      </c>
      <c r="O86" s="16">
        <f>O84+O85</f>
        <v/>
      </c>
      <c r="P86" s="16">
        <f>P84+P85</f>
        <v/>
      </c>
      <c r="R86" s="16">
        <f>R84+R85</f>
        <v/>
      </c>
      <c r="S86" s="16">
        <f>S84+S85</f>
        <v/>
      </c>
      <c r="T86" s="16">
        <f>T84+T85</f>
        <v/>
      </c>
      <c r="U86" s="27">
        <f>K86</f>
        <v/>
      </c>
      <c r="V86" s="27">
        <f>O86</f>
        <v/>
      </c>
      <c r="W86" s="16">
        <f>W84+W85</f>
        <v/>
      </c>
      <c r="X86" s="16">
        <f>X84+X85</f>
        <v/>
      </c>
      <c r="Y86" s="16">
        <f>Y84+Y85</f>
        <v/>
      </c>
    </row>
    <row r="87">
      <c r="D87" s="8" t="inlineStr">
        <is>
          <t>Recon: Total Equity</t>
        </is>
      </c>
      <c r="G87" s="28">
        <f>IF(_reported!G20="","",G86-_reported!G20)</f>
        <v/>
      </c>
      <c r="H87" s="28">
        <f>IF(_reported!H20="","",H86-_reported!H20)</f>
        <v/>
      </c>
      <c r="I87" s="28">
        <f>IF(_reported!I20="","",I86-_reported!I20)</f>
        <v/>
      </c>
      <c r="J87" s="28">
        <f>IF(_reported!J20="","",J86-_reported!J20)</f>
        <v/>
      </c>
      <c r="K87" s="28">
        <f>IF(_reported!K20="","",K86-_reported!K20)</f>
        <v/>
      </c>
      <c r="L87" s="28">
        <f>IF(_reported!L20="","",L86-_reported!L20)</f>
        <v/>
      </c>
      <c r="M87" s="28">
        <f>IF(_reported!M20="","",M86-_reported!M20)</f>
        <v/>
      </c>
      <c r="N87" s="28">
        <f>IF(_reported!N20="","",N86-_reported!N20)</f>
        <v/>
      </c>
      <c r="O87" s="28">
        <f>IF(_reported!O20="","",O86-_reported!O20)</f>
        <v/>
      </c>
      <c r="P87" s="28">
        <f>IF(_reported!P20="","",P86-_reported!P20)</f>
        <v/>
      </c>
      <c r="R87" s="28">
        <f>IF(_reported!R20="","",R86-_reported!R20)</f>
        <v/>
      </c>
      <c r="S87" s="28">
        <f>IF(_reported!S20="","",S86-_reported!S20)</f>
        <v/>
      </c>
      <c r="T87" s="28">
        <f>IF(_reported!T20="","",T86-_reported!T20)</f>
        <v/>
      </c>
      <c r="U87" s="28">
        <f>IF(_reported!U20="","",U86-_reported!U20)</f>
        <v/>
      </c>
      <c r="V87" s="28">
        <f>IF(_reported!V20="","",V86-_reported!V20)</f>
        <v/>
      </c>
      <c r="W87" s="28">
        <f>IF(_reported!W20="","",W86-_reported!W20)</f>
        <v/>
      </c>
      <c r="X87" s="28">
        <f>IF(_reported!X20="","",X86-_reported!X20)</f>
        <v/>
      </c>
      <c r="Y87" s="28">
        <f>IF(_reported!Y20="","",Y86-_reported!Y20)</f>
        <v/>
      </c>
    </row>
    <row r="89">
      <c r="B89" s="2" t="inlineStr">
        <is>
          <t>Total Liabilities + Mezzanine + Equity</t>
        </is>
      </c>
      <c r="G89" s="16">
        <f>G75+G78+G86</f>
        <v/>
      </c>
      <c r="H89" s="16">
        <f>H75+H78+H86</f>
        <v/>
      </c>
      <c r="I89" s="16">
        <f>I75+I78+I86</f>
        <v/>
      </c>
      <c r="J89" s="16">
        <f>J75+J78+J86</f>
        <v/>
      </c>
      <c r="K89" s="16">
        <f>K75+K78+K86</f>
        <v/>
      </c>
      <c r="L89" s="16">
        <f>L75+L78+L86</f>
        <v/>
      </c>
      <c r="M89" s="16">
        <f>M75+M78+M86</f>
        <v/>
      </c>
      <c r="N89" s="16">
        <f>N75+N78+N86</f>
        <v/>
      </c>
      <c r="O89" s="16">
        <f>O75+O78+O86</f>
        <v/>
      </c>
      <c r="P89" s="16">
        <f>P75+P78+P86</f>
        <v/>
      </c>
      <c r="R89" s="16">
        <f>R75+R78+R86</f>
        <v/>
      </c>
      <c r="S89" s="16">
        <f>S75+S78+S86</f>
        <v/>
      </c>
      <c r="T89" s="16">
        <f>T75+T78+T86</f>
        <v/>
      </c>
      <c r="U89" s="27">
        <f>K89</f>
        <v/>
      </c>
      <c r="V89" s="27">
        <f>O89</f>
        <v/>
      </c>
      <c r="W89" s="16">
        <f>W75+W78+W86</f>
        <v/>
      </c>
      <c r="X89" s="16">
        <f>X75+X78+X86</f>
        <v/>
      </c>
      <c r="Y89" s="16">
        <f>Y75+Y78+Y86</f>
        <v/>
      </c>
    </row>
    <row r="90">
      <c r="D90" s="8" t="inlineStr">
        <is>
          <t>Recon: Total L+Mez+E</t>
        </is>
      </c>
      <c r="G90" s="28">
        <f>IF(_reported!G21="","",G89-_reported!G21)</f>
        <v/>
      </c>
      <c r="H90" s="28">
        <f>IF(_reported!H21="","",H89-_reported!H21)</f>
        <v/>
      </c>
      <c r="I90" s="28">
        <f>IF(_reported!I21="","",I89-_reported!I21)</f>
        <v/>
      </c>
      <c r="J90" s="28">
        <f>IF(_reported!J21="","",J89-_reported!J21)</f>
        <v/>
      </c>
      <c r="K90" s="28">
        <f>IF(_reported!K21="","",K89-_reported!K21)</f>
        <v/>
      </c>
      <c r="L90" s="28">
        <f>IF(_reported!L21="","",L89-_reported!L21)</f>
        <v/>
      </c>
      <c r="M90" s="28">
        <f>IF(_reported!M21="","",M89-_reported!M21)</f>
        <v/>
      </c>
      <c r="N90" s="28">
        <f>IF(_reported!N21="","",N89-_reported!N21)</f>
        <v/>
      </c>
      <c r="O90" s="28">
        <f>IF(_reported!O21="","",O89-_reported!O21)</f>
        <v/>
      </c>
      <c r="P90" s="28">
        <f>IF(_reported!P21="","",P89-_reported!P21)</f>
        <v/>
      </c>
      <c r="R90" s="28">
        <f>IF(_reported!R21="","",R89-_reported!R21)</f>
        <v/>
      </c>
      <c r="S90" s="28">
        <f>IF(_reported!S21="","",S89-_reported!S21)</f>
        <v/>
      </c>
      <c r="T90" s="28">
        <f>IF(_reported!T21="","",T89-_reported!T21)</f>
        <v/>
      </c>
      <c r="U90" s="28">
        <f>IF(_reported!U21="","",U89-_reported!U21)</f>
        <v/>
      </c>
      <c r="V90" s="28">
        <f>IF(_reported!V21="","",V89-_reported!V21)</f>
        <v/>
      </c>
      <c r="W90" s="28">
        <f>IF(_reported!W21="","",W89-_reported!W21)</f>
        <v/>
      </c>
      <c r="X90" s="28">
        <f>IF(_reported!X21="","",X89-_reported!X21)</f>
        <v/>
      </c>
      <c r="Y90" s="28">
        <f>IF(_reported!Y21="","",Y89-_reported!Y21)</f>
        <v/>
      </c>
    </row>
    <row r="92">
      <c r="B92" s="2" t="inlineStr">
        <is>
          <t>BS Parity (TA - (TL + Mez + TE); must = $0)</t>
        </is>
      </c>
      <c r="G92" s="33">
        <f>G62-G89</f>
        <v/>
      </c>
      <c r="H92" s="33">
        <f>H62-H89</f>
        <v/>
      </c>
      <c r="I92" s="33">
        <f>I62-I89</f>
        <v/>
      </c>
      <c r="J92" s="33">
        <f>J62-J89</f>
        <v/>
      </c>
      <c r="K92" s="33">
        <f>K62-K89</f>
        <v/>
      </c>
      <c r="L92" s="33">
        <f>L62-L89</f>
        <v/>
      </c>
      <c r="M92" s="33">
        <f>M62-M89</f>
        <v/>
      </c>
      <c r="N92" s="33">
        <f>N62-N89</f>
        <v/>
      </c>
      <c r="O92" s="33">
        <f>O62-O89</f>
        <v/>
      </c>
      <c r="P92" s="33">
        <f>P62-P89</f>
        <v/>
      </c>
      <c r="R92" s="33">
        <f>R62-R89</f>
        <v/>
      </c>
      <c r="S92" s="33">
        <f>S62-S89</f>
        <v/>
      </c>
      <c r="T92" s="33">
        <f>T62-T89</f>
        <v/>
      </c>
      <c r="U92" s="27">
        <f>K92</f>
        <v/>
      </c>
      <c r="V92" s="27">
        <f>O92</f>
        <v/>
      </c>
      <c r="W92" s="33">
        <f>W62-W89</f>
        <v/>
      </c>
      <c r="X92" s="33">
        <f>X62-X89</f>
        <v/>
      </c>
      <c r="Y92" s="33">
        <f>Y62-Y89</f>
        <v/>
      </c>
    </row>
    <row r="95">
      <c r="B95" s="22" t="inlineStr">
        <is>
          <t>Cash Flow Statement</t>
        </is>
      </c>
      <c r="C95" s="22" t="n"/>
      <c r="D95" s="22" t="n"/>
      <c r="E95" s="22" t="n"/>
      <c r="F95" s="22" t="n"/>
      <c r="G95" s="22" t="n"/>
      <c r="H95" s="22" t="n"/>
      <c r="I95" s="22" t="n"/>
      <c r="J95" s="22" t="n"/>
      <c r="K95" s="22" t="n"/>
      <c r="L95" s="22" t="n"/>
      <c r="M95" s="22" t="n"/>
      <c r="N95" s="22" t="n"/>
      <c r="O95" s="22" t="n"/>
      <c r="P95" s="22" t="n"/>
      <c r="R95" s="22" t="n"/>
      <c r="S95" s="22" t="n"/>
      <c r="T95" s="22" t="n"/>
      <c r="U95" s="22" t="n"/>
      <c r="V95" s="22" t="n"/>
      <c r="W95" s="22" t="n"/>
      <c r="X95" s="22" t="n"/>
      <c r="Y95" s="22" t="n"/>
    </row>
    <row r="97">
      <c r="C97" s="14" t="inlineStr">
        <is>
          <t>Net Income (Loss)</t>
        </is>
      </c>
      <c r="G97" s="23">
        <f>G35</f>
        <v/>
      </c>
      <c r="H97" s="23">
        <f>H35</f>
        <v/>
      </c>
      <c r="I97" s="30">
        <f>I35</f>
        <v/>
      </c>
      <c r="J97" s="30">
        <f>J35</f>
        <v/>
      </c>
      <c r="K97" s="30">
        <f>K35</f>
        <v/>
      </c>
      <c r="L97" s="30">
        <f>L35</f>
        <v/>
      </c>
      <c r="M97" s="30">
        <f>M35</f>
        <v/>
      </c>
      <c r="N97" s="30">
        <f>N35</f>
        <v/>
      </c>
      <c r="O97" s="30">
        <f>O35</f>
        <v/>
      </c>
      <c r="P97" s="30">
        <f>P35</f>
        <v/>
      </c>
      <c r="R97" s="23">
        <f>R35</f>
        <v/>
      </c>
      <c r="S97" s="23">
        <f>S35</f>
        <v/>
      </c>
      <c r="T97" s="23">
        <f>T35</f>
        <v/>
      </c>
      <c r="U97" s="29">
        <f>H97+I97+J97+K97</f>
        <v/>
      </c>
      <c r="V97" s="29">
        <f>L97+M97+N97+O97</f>
        <v/>
      </c>
      <c r="W97" s="30">
        <f>W35</f>
        <v/>
      </c>
      <c r="X97" s="30">
        <f>X35</f>
        <v/>
      </c>
      <c r="Y97" s="30">
        <f>Y35</f>
        <v/>
      </c>
    </row>
    <row r="98">
      <c r="C98" s="14" t="inlineStr">
        <is>
          <t>Depreciation and Amortization</t>
        </is>
      </c>
      <c r="G98" s="15" t="n">
        <v>1443</v>
      </c>
      <c r="H98" s="15" t="n">
        <v>2442</v>
      </c>
      <c r="I98" s="29">
        <f>I10*I187</f>
        <v/>
      </c>
      <c r="J98" s="29">
        <f>J10*J187</f>
        <v/>
      </c>
      <c r="K98" s="29">
        <f>K10*K187</f>
        <v/>
      </c>
      <c r="L98" s="29">
        <f>L10*L187</f>
        <v/>
      </c>
      <c r="M98" s="29">
        <f>M10*M187</f>
        <v/>
      </c>
      <c r="N98" s="29">
        <f>N10*N187</f>
        <v/>
      </c>
      <c r="O98" s="29">
        <f>O10*O187</f>
        <v/>
      </c>
      <c r="P98" s="29">
        <f>P10*P187</f>
        <v/>
      </c>
      <c r="R98" s="15" t="n">
        <v>2635</v>
      </c>
      <c r="S98" s="15" t="n">
        <v>3824</v>
      </c>
      <c r="T98" s="15" t="n">
        <v>6701</v>
      </c>
      <c r="U98" s="29">
        <f>H98+I98+J98+K98</f>
        <v/>
      </c>
      <c r="V98" s="29">
        <f>L98+M98+N98+O98</f>
        <v/>
      </c>
      <c r="W98" s="29">
        <f>W10*W187</f>
        <v/>
      </c>
      <c r="X98" s="29">
        <f>X10*X187</f>
        <v/>
      </c>
      <c r="Y98" s="29">
        <f>Y10*Y187</f>
        <v/>
      </c>
    </row>
    <row r="99">
      <c r="C99" s="14" t="inlineStr">
        <is>
          <t>Stock-based Compensation</t>
        </is>
      </c>
      <c r="G99" s="15" t="n">
        <v>232</v>
      </c>
      <c r="H99" s="15" t="n">
        <v>639</v>
      </c>
      <c r="I99" s="29">
        <f>I10*I188</f>
        <v/>
      </c>
      <c r="J99" s="29">
        <f>J10*J188</f>
        <v/>
      </c>
      <c r="K99" s="29">
        <f>K10*K188</f>
        <v/>
      </c>
      <c r="L99" s="29">
        <f>L10*L188</f>
        <v/>
      </c>
      <c r="M99" s="29">
        <f>M10*M188</f>
        <v/>
      </c>
      <c r="N99" s="29">
        <f>N10*N188</f>
        <v/>
      </c>
      <c r="O99" s="29">
        <f>O10*O188</f>
        <v/>
      </c>
      <c r="P99" s="29">
        <f>P10*P188</f>
        <v/>
      </c>
      <c r="R99" s="15" t="n">
        <v>679</v>
      </c>
      <c r="S99" s="15" t="n">
        <v>784</v>
      </c>
      <c r="T99" s="15" t="n">
        <v>1947</v>
      </c>
      <c r="U99" s="29">
        <f>H99+I99+J99+K99</f>
        <v/>
      </c>
      <c r="V99" s="29">
        <f>L99+M99+N99+O99</f>
        <v/>
      </c>
      <c r="W99" s="29">
        <f>W10*W188</f>
        <v/>
      </c>
      <c r="X99" s="29">
        <f>X10*X188</f>
        <v/>
      </c>
      <c r="Y99" s="29">
        <f>Y10*Y188</f>
        <v/>
      </c>
    </row>
    <row r="100">
      <c r="C100" s="14" t="inlineStr">
        <is>
          <t>Impairment of Intangibles (non-cash)</t>
        </is>
      </c>
      <c r="I100" s="34" t="n">
        <v>0</v>
      </c>
      <c r="J100" s="34" t="n">
        <v>0</v>
      </c>
      <c r="K100" s="34" t="n">
        <v>0</v>
      </c>
      <c r="L100" s="34" t="n">
        <v>0</v>
      </c>
      <c r="M100" s="34" t="n">
        <v>0</v>
      </c>
      <c r="N100" s="34" t="n">
        <v>0</v>
      </c>
      <c r="O100" s="34" t="n">
        <v>0</v>
      </c>
      <c r="P100" s="34" t="n">
        <v>0</v>
      </c>
      <c r="R100" s="15" t="n">
        <v>3775</v>
      </c>
      <c r="S100" s="15" t="n">
        <v>0</v>
      </c>
      <c r="T100" s="15" t="n">
        <v>0</v>
      </c>
      <c r="U100" s="29">
        <f>H100+I100+J100+K100</f>
        <v/>
      </c>
      <c r="V100" s="29">
        <f>L100+M100+N100+O100</f>
        <v/>
      </c>
      <c r="W100" s="34" t="n">
        <v>0</v>
      </c>
      <c r="X100" s="34" t="n">
        <v>0</v>
      </c>
      <c r="Y100" s="34" t="n">
        <v>0</v>
      </c>
    </row>
    <row r="101">
      <c r="C101" s="14" t="inlineStr">
        <is>
          <t>Deferred Income Taxes</t>
        </is>
      </c>
      <c r="G101" s="15" t="n">
        <v>0</v>
      </c>
      <c r="H101" s="15" t="n">
        <v>0</v>
      </c>
      <c r="I101" s="34" t="n">
        <v>0</v>
      </c>
      <c r="J101" s="34" t="n">
        <v>0</v>
      </c>
      <c r="K101" s="34" t="n">
        <v>0</v>
      </c>
      <c r="L101" s="34" t="n">
        <v>0</v>
      </c>
      <c r="M101" s="34" t="n">
        <v>0</v>
      </c>
      <c r="N101" s="34" t="n">
        <v>0</v>
      </c>
      <c r="O101" s="34" t="n">
        <v>0</v>
      </c>
      <c r="P101" s="34" t="n">
        <v>0</v>
      </c>
      <c r="R101" s="15" t="n">
        <v>-409</v>
      </c>
      <c r="S101" s="15" t="n">
        <v>-675</v>
      </c>
      <c r="T101" s="15" t="n">
        <v>626</v>
      </c>
      <c r="U101" s="29">
        <f>H101+I101+J101+K101</f>
        <v/>
      </c>
      <c r="V101" s="29">
        <f>L101+M101+N101+O101</f>
        <v/>
      </c>
      <c r="W101" s="34" t="n">
        <v>0</v>
      </c>
      <c r="X101" s="34" t="n">
        <v>0</v>
      </c>
      <c r="Y101" s="34" t="n">
        <v>0</v>
      </c>
    </row>
    <row r="102">
      <c r="C102" s="14" t="inlineStr">
        <is>
          <t>Unrealized Loss on Digital Assets</t>
        </is>
      </c>
      <c r="G102" s="15" t="n">
        <v>188</v>
      </c>
      <c r="H102" s="15" t="n">
        <v>344</v>
      </c>
      <c r="I102" s="34" t="n">
        <v>0</v>
      </c>
      <c r="J102" s="34" t="n">
        <v>0</v>
      </c>
      <c r="K102" s="34" t="n">
        <v>0</v>
      </c>
      <c r="L102" s="34" t="n">
        <v>0</v>
      </c>
      <c r="M102" s="34" t="n">
        <v>0</v>
      </c>
      <c r="N102" s="34" t="n">
        <v>0</v>
      </c>
      <c r="O102" s="34" t="n">
        <v>0</v>
      </c>
      <c r="P102" s="34" t="n">
        <v>0</v>
      </c>
      <c r="U102" s="29">
        <f>H102+I102+J102+K102</f>
        <v/>
      </c>
      <c r="V102" s="29">
        <f>L102+M102+N102+O102</f>
        <v/>
      </c>
      <c r="W102" s="34" t="n">
        <v>0</v>
      </c>
      <c r="X102" s="34" t="n">
        <v>0</v>
      </c>
      <c r="Y102" s="34" t="n">
        <v>0</v>
      </c>
    </row>
    <row r="103">
      <c r="C103" s="14" t="inlineStr">
        <is>
          <t>Unrealized (Gain)/Loss on Digital Assets</t>
        </is>
      </c>
      <c r="I103" s="34" t="n">
        <v>0</v>
      </c>
      <c r="J103" s="34" t="n">
        <v>0</v>
      </c>
      <c r="K103" s="34" t="n">
        <v>0</v>
      </c>
      <c r="L103" s="34" t="n">
        <v>0</v>
      </c>
      <c r="M103" s="34" t="n">
        <v>0</v>
      </c>
      <c r="N103" s="34" t="n">
        <v>0</v>
      </c>
      <c r="O103" s="34" t="n">
        <v>0</v>
      </c>
      <c r="P103" s="34" t="n">
        <v>0</v>
      </c>
      <c r="R103" s="15" t="n">
        <v>0</v>
      </c>
      <c r="S103" s="15" t="n">
        <v>-955</v>
      </c>
      <c r="T103" s="15" t="n">
        <v>112</v>
      </c>
      <c r="U103" s="29">
        <f>H103+I103+J103+K103</f>
        <v/>
      </c>
      <c r="V103" s="29">
        <f>L103+M103+N103+O103</f>
        <v/>
      </c>
      <c r="W103" s="34" t="n">
        <v>0</v>
      </c>
      <c r="X103" s="34" t="n">
        <v>0</v>
      </c>
      <c r="Y103" s="34" t="n">
        <v>0</v>
      </c>
    </row>
    <row r="104">
      <c r="C104" s="14" t="inlineStr">
        <is>
          <t>Loss on Debt Extinguishment</t>
        </is>
      </c>
      <c r="G104" s="15" t="n">
        <v>0</v>
      </c>
      <c r="H104" s="15" t="n">
        <v>1526</v>
      </c>
      <c r="I104" s="34" t="n">
        <v>0</v>
      </c>
      <c r="J104" s="34" t="n">
        <v>0</v>
      </c>
      <c r="K104" s="34" t="n">
        <v>0</v>
      </c>
      <c r="L104" s="34" t="n">
        <v>0</v>
      </c>
      <c r="M104" s="34" t="n">
        <v>0</v>
      </c>
      <c r="N104" s="34" t="n">
        <v>0</v>
      </c>
      <c r="O104" s="34" t="n">
        <v>0</v>
      </c>
      <c r="P104" s="34" t="n">
        <v>0</v>
      </c>
      <c r="U104" s="29">
        <f>H104+I104+J104+K104</f>
        <v/>
      </c>
      <c r="V104" s="29">
        <f>L104+M104+N104+O104</f>
        <v/>
      </c>
      <c r="W104" s="34" t="n">
        <v>0</v>
      </c>
      <c r="X104" s="34" t="n">
        <v>0</v>
      </c>
      <c r="Y104" s="34" t="n">
        <v>0</v>
      </c>
    </row>
    <row r="105">
      <c r="C105" s="14" t="inlineStr">
        <is>
          <t>Loss on Disposal of Assets</t>
        </is>
      </c>
      <c r="G105" s="15" t="n">
        <v>32</v>
      </c>
      <c r="H105" s="15" t="n">
        <v>5</v>
      </c>
      <c r="I105" s="34" t="n">
        <v>0</v>
      </c>
      <c r="J105" s="34" t="n">
        <v>0</v>
      </c>
      <c r="K105" s="34" t="n">
        <v>0</v>
      </c>
      <c r="L105" s="34" t="n">
        <v>0</v>
      </c>
      <c r="M105" s="34" t="n">
        <v>0</v>
      </c>
      <c r="N105" s="34" t="n">
        <v>0</v>
      </c>
      <c r="O105" s="34" t="n">
        <v>0</v>
      </c>
      <c r="P105" s="34" t="n">
        <v>0</v>
      </c>
      <c r="R105" s="15" t="n">
        <v>36</v>
      </c>
      <c r="S105" s="15" t="n">
        <v>135</v>
      </c>
      <c r="T105" s="15" t="n">
        <v>88</v>
      </c>
      <c r="U105" s="29">
        <f>H105+I105+J105+K105</f>
        <v/>
      </c>
      <c r="V105" s="29">
        <f>L105+M105+N105+O105</f>
        <v/>
      </c>
      <c r="W105" s="34" t="n">
        <v>0</v>
      </c>
      <c r="X105" s="34" t="n">
        <v>0</v>
      </c>
      <c r="Y105" s="34" t="n">
        <v>0</v>
      </c>
    </row>
    <row r="106">
      <c r="C106" s="14" t="inlineStr">
        <is>
          <t>Amortization of Debt Discount</t>
        </is>
      </c>
      <c r="G106" s="15" t="n">
        <v>18</v>
      </c>
      <c r="H106" s="15" t="n">
        <v>19</v>
      </c>
      <c r="I106" s="34" t="n">
        <v>0</v>
      </c>
      <c r="J106" s="34" t="n">
        <v>0</v>
      </c>
      <c r="K106" s="34" t="n">
        <v>0</v>
      </c>
      <c r="L106" s="34" t="n">
        <v>0</v>
      </c>
      <c r="M106" s="34" t="n">
        <v>0</v>
      </c>
      <c r="N106" s="34" t="n">
        <v>0</v>
      </c>
      <c r="O106" s="34" t="n">
        <v>0</v>
      </c>
      <c r="P106" s="34" t="n">
        <v>0</v>
      </c>
      <c r="R106" s="15" t="n">
        <v>212</v>
      </c>
      <c r="S106" s="15" t="n">
        <v>84</v>
      </c>
      <c r="T106" s="15" t="n">
        <v>93</v>
      </c>
      <c r="U106" s="29">
        <f>H106+I106+J106+K106</f>
        <v/>
      </c>
      <c r="V106" s="29">
        <f>L106+M106+N106+O106</f>
        <v/>
      </c>
      <c r="W106" s="34" t="n">
        <v>0</v>
      </c>
      <c r="X106" s="34" t="n">
        <v>0</v>
      </c>
      <c r="Y106" s="34" t="n">
        <v>0</v>
      </c>
    </row>
    <row r="107">
      <c r="C107" s="14" t="inlineStr">
        <is>
          <t>Other Non-cash</t>
        </is>
      </c>
      <c r="G107" s="15" t="n">
        <v>31</v>
      </c>
      <c r="H107" s="15" t="n">
        <v>-26</v>
      </c>
      <c r="I107" s="34" t="n">
        <v>0</v>
      </c>
      <c r="J107" s="34" t="n">
        <v>0</v>
      </c>
      <c r="K107" s="34" t="n">
        <v>0</v>
      </c>
      <c r="L107" s="34" t="n">
        <v>0</v>
      </c>
      <c r="M107" s="34" t="n">
        <v>0</v>
      </c>
      <c r="N107" s="34" t="n">
        <v>0</v>
      </c>
      <c r="O107" s="34" t="n">
        <v>0</v>
      </c>
      <c r="P107" s="34" t="n">
        <v>0</v>
      </c>
      <c r="R107" s="15" t="n">
        <v>214</v>
      </c>
      <c r="S107" s="15" t="n">
        <v>115</v>
      </c>
      <c r="T107" s="15" t="n">
        <v>66</v>
      </c>
      <c r="U107" s="29">
        <f>H107+I107+J107+K107</f>
        <v/>
      </c>
      <c r="V107" s="29">
        <f>L107+M107+N107+O107</f>
        <v/>
      </c>
      <c r="W107" s="34" t="n">
        <v>0</v>
      </c>
      <c r="X107" s="34" t="n">
        <v>0</v>
      </c>
      <c r="Y107" s="34" t="n">
        <v>0</v>
      </c>
    </row>
    <row r="108">
      <c r="C108" s="14" t="inlineStr">
        <is>
          <t>Change in AR</t>
        </is>
      </c>
      <c r="G108" s="15" t="n">
        <v>-197</v>
      </c>
      <c r="H108" s="15" t="n">
        <v>-218</v>
      </c>
      <c r="I108" s="29">
        <f>H49-I49</f>
        <v/>
      </c>
      <c r="J108" s="29">
        <f>I49-J49</f>
        <v/>
      </c>
      <c r="K108" s="29">
        <f>J49-K49</f>
        <v/>
      </c>
      <c r="L108" s="29">
        <f>K49-L49</f>
        <v/>
      </c>
      <c r="M108" s="29">
        <f>L49-M49</f>
        <v/>
      </c>
      <c r="N108" s="29">
        <f>M49-N49</f>
        <v/>
      </c>
      <c r="O108" s="29">
        <f>N49-O49</f>
        <v/>
      </c>
      <c r="P108" s="29">
        <f>O49-P49</f>
        <v/>
      </c>
      <c r="R108" s="15" t="n">
        <v>345</v>
      </c>
      <c r="S108" s="15" t="n">
        <v>-347</v>
      </c>
      <c r="T108" s="15" t="n">
        <v>-543</v>
      </c>
      <c r="U108" s="29">
        <f>H108+I108+J108+K108</f>
        <v/>
      </c>
      <c r="V108" s="29">
        <f>L108+M108+N108+O108</f>
        <v/>
      </c>
      <c r="W108" s="29">
        <f>V49-W49</f>
        <v/>
      </c>
      <c r="X108" s="29">
        <f>W49-X49</f>
        <v/>
      </c>
      <c r="Y108" s="29">
        <f>X49-Y49</f>
        <v/>
      </c>
    </row>
    <row r="109">
      <c r="C109" s="14" t="inlineStr">
        <is>
          <t>Change in Inventories</t>
        </is>
      </c>
      <c r="G109" s="15" t="n">
        <v>-322</v>
      </c>
      <c r="H109" s="15" t="n">
        <v>-384</v>
      </c>
      <c r="I109" s="29">
        <f>H50-I50</f>
        <v/>
      </c>
      <c r="J109" s="29">
        <f>I50-J50</f>
        <v/>
      </c>
      <c r="K109" s="29">
        <f>J50-K50</f>
        <v/>
      </c>
      <c r="L109" s="29">
        <f>K50-L50</f>
        <v/>
      </c>
      <c r="M109" s="29">
        <f>L50-M50</f>
        <v/>
      </c>
      <c r="N109" s="29">
        <f>M50-N50</f>
        <v/>
      </c>
      <c r="O109" s="29">
        <f>N50-O50</f>
        <v/>
      </c>
      <c r="P109" s="29">
        <f>O50-P50</f>
        <v/>
      </c>
      <c r="R109" s="15" t="n">
        <v>-72</v>
      </c>
      <c r="S109" s="15" t="n">
        <v>-309</v>
      </c>
      <c r="T109" s="15" t="n">
        <v>-413</v>
      </c>
      <c r="U109" s="29">
        <f>H109+I109+J109+K109</f>
        <v/>
      </c>
      <c r="V109" s="29">
        <f>L109+M109+N109+O109</f>
        <v/>
      </c>
      <c r="W109" s="29">
        <f>V50-W50</f>
        <v/>
      </c>
      <c r="X109" s="29">
        <f>W50-X50</f>
        <v/>
      </c>
      <c r="Y109" s="29">
        <f>X50-Y50</f>
        <v/>
      </c>
    </row>
    <row r="110">
      <c r="C110" s="14" t="inlineStr">
        <is>
          <t>Change in Prepaid + Other</t>
        </is>
      </c>
      <c r="G110" s="15" t="n">
        <v>-88</v>
      </c>
      <c r="H110" s="15" t="n">
        <v>-74</v>
      </c>
      <c r="I110" s="29">
        <f>H51-I51</f>
        <v/>
      </c>
      <c r="J110" s="29">
        <f>I51-J51</f>
        <v/>
      </c>
      <c r="K110" s="29">
        <f>J51-K51</f>
        <v/>
      </c>
      <c r="L110" s="29">
        <f>K51-L51</f>
        <v/>
      </c>
      <c r="M110" s="29">
        <f>L51-M51</f>
        <v/>
      </c>
      <c r="N110" s="29">
        <f>M51-N51</f>
        <v/>
      </c>
      <c r="O110" s="29">
        <f>N51-O51</f>
        <v/>
      </c>
      <c r="P110" s="29">
        <f>O51-P51</f>
        <v/>
      </c>
      <c r="R110" s="15" t="n">
        <v>41</v>
      </c>
      <c r="S110" s="15" t="n">
        <v>-328</v>
      </c>
      <c r="T110" s="15" t="n">
        <v>-673</v>
      </c>
      <c r="U110" s="29">
        <f>H110+I110+J110+K110</f>
        <v/>
      </c>
      <c r="V110" s="29">
        <f>L110+M110+N110+O110</f>
        <v/>
      </c>
      <c r="W110" s="29">
        <f>V51-W51</f>
        <v/>
      </c>
      <c r="X110" s="29">
        <f>W51-X51</f>
        <v/>
      </c>
      <c r="Y110" s="29">
        <f>X51-Y51</f>
        <v/>
      </c>
    </row>
    <row r="111">
      <c r="C111" s="14" t="inlineStr">
        <is>
          <t>Change in AP</t>
        </is>
      </c>
      <c r="G111" s="15" t="n">
        <v>93</v>
      </c>
      <c r="H111" s="15" t="n">
        <v>-528</v>
      </c>
      <c r="I111" s="29">
        <f>I65-H65</f>
        <v/>
      </c>
      <c r="J111" s="29">
        <f>J65-I65</f>
        <v/>
      </c>
      <c r="K111" s="29">
        <f>K65-J65</f>
        <v/>
      </c>
      <c r="L111" s="29">
        <f>L65-K65</f>
        <v/>
      </c>
      <c r="M111" s="29">
        <f>M65-L65</f>
        <v/>
      </c>
      <c r="N111" s="29">
        <f>N65-M65</f>
        <v/>
      </c>
      <c r="O111" s="29">
        <f>O65-N65</f>
        <v/>
      </c>
      <c r="P111" s="29">
        <f>P65-O65</f>
        <v/>
      </c>
      <c r="R111" s="15" t="n">
        <v>220</v>
      </c>
      <c r="S111" s="15" t="n">
        <v>472</v>
      </c>
      <c r="T111" s="15" t="n">
        <v>709</v>
      </c>
      <c r="U111" s="29">
        <f>H111+I111+J111+K111</f>
        <v/>
      </c>
      <c r="V111" s="29">
        <f>L111+M111+N111+O111</f>
        <v/>
      </c>
      <c r="W111" s="29">
        <f>W65-V65</f>
        <v/>
      </c>
      <c r="X111" s="29">
        <f>X65-W65</f>
        <v/>
      </c>
      <c r="Y111" s="29">
        <f>Y65-X65</f>
        <v/>
      </c>
    </row>
    <row r="112">
      <c r="C112" s="14" t="inlineStr">
        <is>
          <t>Change in Deferred Revenue</t>
        </is>
      </c>
      <c r="G112" s="15" t="n">
        <v>-34</v>
      </c>
      <c r="H112" s="15" t="n">
        <v>1119</v>
      </c>
      <c r="I112" s="29">
        <f>I66-H66+I72-H72</f>
        <v/>
      </c>
      <c r="J112" s="29">
        <f>J66-I66+J72-I72</f>
        <v/>
      </c>
      <c r="K112" s="29">
        <f>K66-J66+K72-J72</f>
        <v/>
      </c>
      <c r="L112" s="29">
        <f>L66-K66+L72-K72</f>
        <v/>
      </c>
      <c r="M112" s="29">
        <f>M66-L66+M72-L72</f>
        <v/>
      </c>
      <c r="N112" s="29">
        <f>N66-M66+N72-M72</f>
        <v/>
      </c>
      <c r="O112" s="29">
        <f>O66-N66+O72-N72</f>
        <v/>
      </c>
      <c r="P112" s="29">
        <f>P66-O66+P72-O72</f>
        <v/>
      </c>
      <c r="R112" s="15" t="n">
        <v>1695</v>
      </c>
      <c r="S112" s="15" t="n">
        <v>1876</v>
      </c>
      <c r="T112" s="15" t="n">
        <v>1929</v>
      </c>
      <c r="U112" s="29">
        <f>H112+I112+J112+K112</f>
        <v/>
      </c>
      <c r="V112" s="29">
        <f>L112+M112+N112+O112</f>
        <v/>
      </c>
      <c r="W112" s="29">
        <f>W66-V66+W72-V72</f>
        <v/>
      </c>
      <c r="X112" s="29">
        <f>X66-W66+X72-W72</f>
        <v/>
      </c>
      <c r="Y112" s="29">
        <f>Y66-X66+Y72-X72</f>
        <v/>
      </c>
    </row>
    <row r="113">
      <c r="C113" s="14" t="inlineStr">
        <is>
          <t>Change in Operating Lease Liab</t>
        </is>
      </c>
      <c r="G113" s="15" t="n">
        <v>-1</v>
      </c>
      <c r="H113" s="15" t="n">
        <v>-5</v>
      </c>
      <c r="I113" s="34" t="n">
        <v>0</v>
      </c>
      <c r="J113" s="34" t="n">
        <v>0</v>
      </c>
      <c r="K113" s="34" t="n">
        <v>0</v>
      </c>
      <c r="L113" s="34" t="n">
        <v>0</v>
      </c>
      <c r="M113" s="34" t="n">
        <v>0</v>
      </c>
      <c r="N113" s="34" t="n">
        <v>0</v>
      </c>
      <c r="O113" s="34" t="n">
        <v>0</v>
      </c>
      <c r="P113" s="34" t="n">
        <v>0</v>
      </c>
      <c r="R113" s="15" t="n">
        <v>-15</v>
      </c>
      <c r="S113" s="15" t="n">
        <v>-37</v>
      </c>
      <c r="T113" s="15" t="n">
        <v>-56</v>
      </c>
      <c r="U113" s="29">
        <f>H113+I113+J113+K113</f>
        <v/>
      </c>
      <c r="V113" s="29">
        <f>L113+M113+N113+O113</f>
        <v/>
      </c>
      <c r="W113" s="34" t="n">
        <v>0</v>
      </c>
      <c r="X113" s="34" t="n">
        <v>0</v>
      </c>
      <c r="Y113" s="34" t="n">
        <v>0</v>
      </c>
    </row>
    <row r="114">
      <c r="C114" s="14" t="inlineStr">
        <is>
          <t>Change in Other Operating</t>
        </is>
      </c>
      <c r="G114" s="15" t="n">
        <v>-140</v>
      </c>
      <c r="H114" s="15" t="n">
        <v>464</v>
      </c>
      <c r="I114" s="34" t="n">
        <v>0</v>
      </c>
      <c r="J114" s="34" t="n">
        <v>0</v>
      </c>
      <c r="K114" s="34" t="n">
        <v>0</v>
      </c>
      <c r="L114" s="34" t="n">
        <v>0</v>
      </c>
      <c r="M114" s="34" t="n">
        <v>0</v>
      </c>
      <c r="N114" s="34" t="n">
        <v>0</v>
      </c>
      <c r="O114" s="34" t="n">
        <v>0</v>
      </c>
      <c r="P114" s="34" t="n">
        <v>0</v>
      </c>
      <c r="R114" s="15" t="n">
        <v>-208</v>
      </c>
      <c r="S114" s="15" t="n">
        <v>346</v>
      </c>
      <c r="T114" s="15" t="n">
        <v>1136</v>
      </c>
      <c r="U114" s="29">
        <f>H114+I114+J114+K114</f>
        <v/>
      </c>
      <c r="V114" s="29">
        <f>L114+M114+N114+O114</f>
        <v/>
      </c>
      <c r="W114" s="34" t="n">
        <v>0</v>
      </c>
      <c r="X114" s="34" t="n">
        <v>0</v>
      </c>
      <c r="Y114" s="34" t="n">
        <v>0</v>
      </c>
    </row>
    <row r="115">
      <c r="B115" s="2" t="inlineStr">
        <is>
          <t>Cash Flow from Operating Activities</t>
        </is>
      </c>
      <c r="G115" s="12" t="n">
        <v>727</v>
      </c>
      <c r="H115" s="12" t="n">
        <v>1047</v>
      </c>
      <c r="I115" s="27">
        <f>I97+I98+I99+I100+I101+I102+I103+I104+I105+I106+I107+I108+I109+I110+I111+I112+I113+I114</f>
        <v/>
      </c>
      <c r="J115" s="27">
        <f>J97+J98+J99+J100+J101+J102+J103+J104+J105+J106+J107+J108+J109+J110+J111+J112+J113+J114</f>
        <v/>
      </c>
      <c r="K115" s="27">
        <f>K97+K98+K99+K100+K101+K102+K103+K104+K105+K106+K107+K108+K109+K110+K111+K112+K113+K114</f>
        <v/>
      </c>
      <c r="L115" s="27">
        <f>L97+L98+L99+L100+L101+L102+L103+L104+L105+L106+L107+L108+L109+L110+L111+L112+L113+L114</f>
        <v/>
      </c>
      <c r="M115" s="27">
        <f>M97+M98+M99+M100+M101+M102+M103+M104+M105+M106+M107+M108+M109+M110+M111+M112+M113+M114</f>
        <v/>
      </c>
      <c r="N115" s="27">
        <f>N97+N98+N99+N100+N101+N102+N103+N104+N105+N106+N107+N108+N109+N110+N111+N112+N113+N114</f>
        <v/>
      </c>
      <c r="O115" s="27">
        <f>O97+O98+O99+O100+O101+O102+O103+O104+O105+O106+O107+O108+O109+O110+O111+O112+O113+O114</f>
        <v/>
      </c>
      <c r="P115" s="27">
        <f>P97+P98+P99+P100+P101+P102+P103+P104+P105+P106+P107+P108+P109+P110+P111+P112+P113+P114</f>
        <v/>
      </c>
      <c r="R115" s="12" t="n">
        <v>4520</v>
      </c>
      <c r="S115" s="12" t="n">
        <v>5776</v>
      </c>
      <c r="T115" s="12" t="n">
        <v>6785</v>
      </c>
      <c r="U115" s="27">
        <f>H115+I115+J115+K115</f>
        <v/>
      </c>
      <c r="V115" s="27">
        <f>L115+M115+N115+O115</f>
        <v/>
      </c>
      <c r="W115" s="27">
        <f>W97+W98+W99+W100+W101+W102+W103+W104+W105+W106+W107+W108+W109+W110+W111+W112+W113+W114</f>
        <v/>
      </c>
      <c r="X115" s="27">
        <f>X97+X98+X99+X100+X101+X102+X103+X104+X105+X106+X107+X108+X109+X110+X111+X112+X113+X114</f>
        <v/>
      </c>
      <c r="Y115" s="27">
        <f>Y97+Y98+Y99+Y100+Y101+Y102+Y103+Y104+Y105+Y106+Y107+Y108+Y109+Y110+Y111+Y112+Y113+Y114</f>
        <v/>
      </c>
    </row>
    <row r="116">
      <c r="D116" s="8" t="inlineStr">
        <is>
          <t>Recon: CFO</t>
        </is>
      </c>
      <c r="G116" s="28">
        <f>IF(_reported!G22="","",G115-_reported!G22)</f>
        <v/>
      </c>
      <c r="H116" s="28">
        <f>IF(_reported!H22="","",H115-_reported!H22)</f>
        <v/>
      </c>
      <c r="I116" s="28">
        <f>IF(_reported!I22="","",I115-_reported!I22)</f>
        <v/>
      </c>
      <c r="J116" s="28">
        <f>IF(_reported!J22="","",J115-_reported!J22)</f>
        <v/>
      </c>
      <c r="K116" s="28">
        <f>IF(_reported!K22="","",K115-_reported!K22)</f>
        <v/>
      </c>
      <c r="L116" s="28">
        <f>IF(_reported!L22="","",L115-_reported!L22)</f>
        <v/>
      </c>
      <c r="M116" s="28">
        <f>IF(_reported!M22="","",M115-_reported!M22)</f>
        <v/>
      </c>
      <c r="N116" s="28">
        <f>IF(_reported!N22="","",N115-_reported!N22)</f>
        <v/>
      </c>
      <c r="O116" s="28">
        <f>IF(_reported!O22="","",O115-_reported!O22)</f>
        <v/>
      </c>
      <c r="P116" s="28">
        <f>IF(_reported!P22="","",P115-_reported!P22)</f>
        <v/>
      </c>
      <c r="R116" s="28">
        <f>IF(_reported!R22="","",R115-_reported!R22)</f>
        <v/>
      </c>
      <c r="S116" s="28">
        <f>IF(_reported!S22="","",S115-_reported!S22)</f>
        <v/>
      </c>
      <c r="T116" s="28">
        <f>IF(_reported!T22="","",T115-_reported!T22)</f>
        <v/>
      </c>
      <c r="U116" s="28">
        <f>IF(_reported!U22="","",U115-_reported!U22)</f>
        <v/>
      </c>
      <c r="V116" s="28">
        <f>IF(_reported!V22="","",V115-_reported!V22)</f>
        <v/>
      </c>
      <c r="W116" s="28">
        <f>IF(_reported!W22="","",W115-_reported!W22)</f>
        <v/>
      </c>
      <c r="X116" s="28">
        <f>IF(_reported!X22="","",X115-_reported!X22)</f>
        <v/>
      </c>
      <c r="Y116" s="28">
        <f>IF(_reported!Y22="","",Y115-_reported!Y22)</f>
        <v/>
      </c>
    </row>
    <row r="118">
      <c r="C118" s="14" t="inlineStr">
        <is>
          <t>Capital Expenditures</t>
        </is>
      </c>
      <c r="G118" s="15" t="n">
        <v>-4140</v>
      </c>
      <c r="H118" s="15" t="n">
        <v>-10107</v>
      </c>
      <c r="I118" s="29">
        <f>I10*I189</f>
        <v/>
      </c>
      <c r="J118" s="29">
        <f>J10*J189</f>
        <v/>
      </c>
      <c r="K118" s="29">
        <f>K10*K189</f>
        <v/>
      </c>
      <c r="L118" s="29">
        <f>L10*L189</f>
        <v/>
      </c>
      <c r="M118" s="29">
        <f>M10*M189</f>
        <v/>
      </c>
      <c r="N118" s="29">
        <f>N10*N189</f>
        <v/>
      </c>
      <c r="O118" s="29">
        <f>O10*O189</f>
        <v/>
      </c>
      <c r="P118" s="29">
        <f>P10*P189</f>
        <v/>
      </c>
      <c r="R118" s="15" t="n">
        <v>-4415</v>
      </c>
      <c r="S118" s="15" t="n">
        <v>-11163</v>
      </c>
      <c r="T118" s="15" t="n">
        <v>-20737</v>
      </c>
      <c r="U118" s="29">
        <f>H118+I118+J118+K118</f>
        <v/>
      </c>
      <c r="V118" s="29">
        <f>L118+M118+N118+O118</f>
        <v/>
      </c>
      <c r="W118" s="29">
        <f>W10*W189</f>
        <v/>
      </c>
      <c r="X118" s="29">
        <f>X10*X189</f>
        <v/>
      </c>
      <c r="Y118" s="29">
        <f>Y10*Y189</f>
        <v/>
      </c>
    </row>
    <row r="119">
      <c r="C119" s="14" t="inlineStr">
        <is>
          <t>Capitalized Interest</t>
        </is>
      </c>
      <c r="G119" s="15" t="n">
        <v>0</v>
      </c>
      <c r="H119" s="15" t="n">
        <v>-7</v>
      </c>
      <c r="I119" s="34" t="n">
        <v>0</v>
      </c>
      <c r="J119" s="34" t="n">
        <v>0</v>
      </c>
      <c r="K119" s="34" t="n">
        <v>0</v>
      </c>
      <c r="L119" s="34" t="n">
        <v>0</v>
      </c>
      <c r="M119" s="34" t="n">
        <v>0</v>
      </c>
      <c r="N119" s="34" t="n">
        <v>0</v>
      </c>
      <c r="O119" s="34" t="n">
        <v>0</v>
      </c>
      <c r="P119" s="34" t="n">
        <v>0</v>
      </c>
      <c r="R119" s="15" t="n">
        <v>0</v>
      </c>
      <c r="S119" s="15" t="n">
        <v>0</v>
      </c>
      <c r="T119" s="15" t="n">
        <v>-169</v>
      </c>
      <c r="U119" s="29">
        <f>H119+I119+J119+K119</f>
        <v/>
      </c>
      <c r="V119" s="29">
        <f>L119+M119+N119+O119</f>
        <v/>
      </c>
      <c r="W119" s="34" t="n">
        <v>0</v>
      </c>
      <c r="X119" s="34" t="n">
        <v>0</v>
      </c>
      <c r="Y119" s="34" t="n">
        <v>0</v>
      </c>
    </row>
    <row r="120">
      <c r="C120" s="14" t="inlineStr">
        <is>
          <t>Proceeds from Product Rebates</t>
        </is>
      </c>
      <c r="G120" s="15" t="n">
        <v>0</v>
      </c>
      <c r="H120" s="15" t="n">
        <v>1195</v>
      </c>
      <c r="I120" s="34" t="n">
        <v>0</v>
      </c>
      <c r="J120" s="34" t="n">
        <v>0</v>
      </c>
      <c r="K120" s="34" t="n">
        <v>0</v>
      </c>
      <c r="L120" s="34" t="n">
        <v>0</v>
      </c>
      <c r="M120" s="34" t="n">
        <v>0</v>
      </c>
      <c r="N120" s="34" t="n">
        <v>0</v>
      </c>
      <c r="O120" s="34" t="n">
        <v>0</v>
      </c>
      <c r="P120" s="34" t="n">
        <v>0</v>
      </c>
      <c r="R120" s="15" t="n">
        <v>0</v>
      </c>
      <c r="S120" s="15" t="n">
        <v>0</v>
      </c>
      <c r="T120" s="15" t="n">
        <v>118</v>
      </c>
      <c r="U120" s="29">
        <f>H120+I120+J120+K120</f>
        <v/>
      </c>
      <c r="V120" s="29">
        <f>L120+M120+N120+O120</f>
        <v/>
      </c>
      <c r="W120" s="34" t="n">
        <v>0</v>
      </c>
      <c r="X120" s="34" t="n">
        <v>0</v>
      </c>
      <c r="Y120" s="34" t="n">
        <v>0</v>
      </c>
    </row>
    <row r="121">
      <c r="C121" s="14" t="inlineStr">
        <is>
          <t>Purchases of Marketable Securities</t>
        </is>
      </c>
      <c r="G121" s="15" t="n">
        <v>-312</v>
      </c>
      <c r="H121" s="15" t="n">
        <v>-7801</v>
      </c>
      <c r="I121" s="34" t="n">
        <v>0</v>
      </c>
      <c r="J121" s="34" t="n">
        <v>0</v>
      </c>
      <c r="K121" s="34" t="n">
        <v>0</v>
      </c>
      <c r="L121" s="34" t="n">
        <v>0</v>
      </c>
      <c r="M121" s="34" t="n">
        <v>0</v>
      </c>
      <c r="N121" s="34" t="n">
        <v>0</v>
      </c>
      <c r="O121" s="34" t="n">
        <v>0</v>
      </c>
      <c r="P121" s="34" t="n">
        <v>0</v>
      </c>
      <c r="R121" s="15" t="n">
        <v>-3535</v>
      </c>
      <c r="S121" s="15" t="n">
        <v>-3542</v>
      </c>
      <c r="T121" s="15" t="n">
        <v>-611</v>
      </c>
      <c r="U121" s="29">
        <f>H121+I121+J121+K121</f>
        <v/>
      </c>
      <c r="V121" s="29">
        <f>L121+M121+N121+O121</f>
        <v/>
      </c>
      <c r="W121" s="34" t="n">
        <v>0</v>
      </c>
      <c r="X121" s="34" t="n">
        <v>0</v>
      </c>
      <c r="Y121" s="34" t="n">
        <v>0</v>
      </c>
    </row>
    <row r="122">
      <c r="C122" s="14" t="inlineStr">
        <is>
          <t>Proceeds from ST Marketable Sec (interim)</t>
        </is>
      </c>
      <c r="G122" s="15" t="n">
        <v>289</v>
      </c>
      <c r="H122" s="15" t="n">
        <v>0</v>
      </c>
      <c r="I122" s="34" t="n">
        <v>0</v>
      </c>
      <c r="J122" s="34" t="n">
        <v>0</v>
      </c>
      <c r="K122" s="34" t="n">
        <v>0</v>
      </c>
      <c r="L122" s="34" t="n">
        <v>0</v>
      </c>
      <c r="M122" s="34" t="n">
        <v>0</v>
      </c>
      <c r="N122" s="34" t="n">
        <v>0</v>
      </c>
      <c r="O122" s="34" t="n">
        <v>0</v>
      </c>
      <c r="P122" s="34" t="n">
        <v>0</v>
      </c>
      <c r="U122" s="29">
        <f>H122+I122+J122+K122</f>
        <v/>
      </c>
      <c r="V122" s="29">
        <f>L122+M122+N122+O122</f>
        <v/>
      </c>
      <c r="W122" s="34" t="n">
        <v>0</v>
      </c>
      <c r="X122" s="34" t="n">
        <v>0</v>
      </c>
      <c r="Y122" s="34" t="n">
        <v>0</v>
      </c>
    </row>
    <row r="123">
      <c r="C123" s="14" t="inlineStr">
        <is>
          <t>Maturities of Marketable Securities (annual)</t>
        </is>
      </c>
      <c r="I123" s="34" t="n">
        <v>0</v>
      </c>
      <c r="J123" s="34" t="n">
        <v>0</v>
      </c>
      <c r="K123" s="34" t="n">
        <v>0</v>
      </c>
      <c r="L123" s="34" t="n">
        <v>0</v>
      </c>
      <c r="M123" s="34" t="n">
        <v>0</v>
      </c>
      <c r="N123" s="34" t="n">
        <v>0</v>
      </c>
      <c r="O123" s="34" t="n">
        <v>0</v>
      </c>
      <c r="P123" s="34" t="n">
        <v>0</v>
      </c>
      <c r="R123" s="15" t="n">
        <v>2731</v>
      </c>
      <c r="S123" s="15" t="n">
        <v>3712</v>
      </c>
      <c r="T123" s="15" t="n">
        <v>548</v>
      </c>
      <c r="U123" s="29">
        <f>H123+I123+J123+K123</f>
        <v/>
      </c>
      <c r="V123" s="29">
        <f>L123+M123+N123+O123</f>
        <v/>
      </c>
      <c r="W123" s="34" t="n">
        <v>0</v>
      </c>
      <c r="X123" s="34" t="n">
        <v>0</v>
      </c>
      <c r="Y123" s="34" t="n">
        <v>0</v>
      </c>
    </row>
    <row r="124">
      <c r="C124" s="14" t="inlineStr">
        <is>
          <t>Proceeds from Sales of Marketable Sec (annual)</t>
        </is>
      </c>
      <c r="I124" s="34" t="n">
        <v>0</v>
      </c>
      <c r="J124" s="34" t="n">
        <v>0</v>
      </c>
      <c r="K124" s="34" t="n">
        <v>0</v>
      </c>
      <c r="L124" s="34" t="n">
        <v>0</v>
      </c>
      <c r="M124" s="34" t="n">
        <v>0</v>
      </c>
      <c r="N124" s="34" t="n">
        <v>0</v>
      </c>
      <c r="O124" s="34" t="n">
        <v>0</v>
      </c>
      <c r="P124" s="34" t="n">
        <v>0</v>
      </c>
      <c r="R124" s="15" t="n">
        <v>333</v>
      </c>
      <c r="S124" s="15" t="n">
        <v>193</v>
      </c>
      <c r="T124" s="15" t="n">
        <v>1457</v>
      </c>
      <c r="U124" s="29">
        <f>H124+I124+J124+K124</f>
        <v/>
      </c>
      <c r="V124" s="29">
        <f>L124+M124+N124+O124</f>
        <v/>
      </c>
      <c r="W124" s="34" t="n">
        <v>0</v>
      </c>
      <c r="X124" s="34" t="n">
        <v>0</v>
      </c>
      <c r="Y124" s="34" t="n">
        <v>0</v>
      </c>
    </row>
    <row r="125">
      <c r="C125" s="14" t="inlineStr">
        <is>
          <t>Investments in Unconsolidated Entities</t>
        </is>
      </c>
      <c r="I125" s="34" t="n">
        <v>0</v>
      </c>
      <c r="J125" s="34" t="n">
        <v>0</v>
      </c>
      <c r="K125" s="34" t="n">
        <v>0</v>
      </c>
      <c r="L125" s="34" t="n">
        <v>0</v>
      </c>
      <c r="M125" s="34" t="n">
        <v>0</v>
      </c>
      <c r="N125" s="34" t="n">
        <v>0</v>
      </c>
      <c r="O125" s="34" t="n">
        <v>0</v>
      </c>
      <c r="P125" s="34" t="n">
        <v>0</v>
      </c>
      <c r="R125" s="15" t="n">
        <v>0</v>
      </c>
      <c r="S125" s="15" t="n">
        <v>0</v>
      </c>
      <c r="T125" s="15" t="n">
        <v>-86</v>
      </c>
      <c r="U125" s="29">
        <f>H125+I125+J125+K125</f>
        <v/>
      </c>
      <c r="V125" s="29">
        <f>L125+M125+N125+O125</f>
        <v/>
      </c>
      <c r="W125" s="34" t="n">
        <v>0</v>
      </c>
      <c r="X125" s="34" t="n">
        <v>0</v>
      </c>
      <c r="Y125" s="34" t="n">
        <v>0</v>
      </c>
    </row>
    <row r="126">
      <c r="C126" s="14" t="inlineStr">
        <is>
          <t>Other Investing</t>
        </is>
      </c>
      <c r="G126" s="15" t="n">
        <v>-7</v>
      </c>
      <c r="H126" s="15" t="n">
        <v>-4</v>
      </c>
      <c r="I126" s="34" t="n">
        <v>0</v>
      </c>
      <c r="J126" s="34" t="n">
        <v>0</v>
      </c>
      <c r="K126" s="34" t="n">
        <v>0</v>
      </c>
      <c r="L126" s="34" t="n">
        <v>0</v>
      </c>
      <c r="M126" s="34" t="n">
        <v>0</v>
      </c>
      <c r="N126" s="34" t="n">
        <v>0</v>
      </c>
      <c r="O126" s="34" t="n">
        <v>0</v>
      </c>
      <c r="P126" s="34" t="n">
        <v>0</v>
      </c>
      <c r="R126" s="15" t="n">
        <v>19</v>
      </c>
      <c r="S126" s="15" t="n">
        <v>4</v>
      </c>
      <c r="T126" s="15" t="n">
        <v>-95</v>
      </c>
      <c r="U126" s="29">
        <f>H126+I126+J126+K126</f>
        <v/>
      </c>
      <c r="V126" s="29">
        <f>L126+M126+N126+O126</f>
        <v/>
      </c>
      <c r="W126" s="34" t="n">
        <v>0</v>
      </c>
      <c r="X126" s="34" t="n">
        <v>0</v>
      </c>
      <c r="Y126" s="34" t="n">
        <v>0</v>
      </c>
    </row>
    <row r="127">
      <c r="B127" s="2" t="inlineStr">
        <is>
          <t>Cash Flow from Investing Activities</t>
        </is>
      </c>
      <c r="G127" s="12" t="n">
        <v>-4170</v>
      </c>
      <c r="H127" s="12" t="n">
        <v>-16724</v>
      </c>
      <c r="I127" s="27">
        <f>I118+I119+I120+I121+I122+I123+I124+I125+I126</f>
        <v/>
      </c>
      <c r="J127" s="27">
        <f>J118+J119+J120+J121+J122+J123+J124+J125+J126</f>
        <v/>
      </c>
      <c r="K127" s="27">
        <f>K118+K119+K120+K121+K122+K123+K124+K125+K126</f>
        <v/>
      </c>
      <c r="L127" s="27">
        <f>L118+L119+L120+L121+L122+L123+L124+L125+L126</f>
        <v/>
      </c>
      <c r="M127" s="27">
        <f>M118+M119+M120+M121+M122+M123+M124+M125+M126</f>
        <v/>
      </c>
      <c r="N127" s="27">
        <f>N118+N119+N120+N121+N122+N123+N124+N125+N126</f>
        <v/>
      </c>
      <c r="O127" s="27">
        <f>O118+O119+O120+O121+O122+O123+O124+O125+O126</f>
        <v/>
      </c>
      <c r="P127" s="27">
        <f>P118+P119+P120+P121+P122+P123+P124+P125+P126</f>
        <v/>
      </c>
      <c r="R127" s="12" t="n">
        <v>-4867</v>
      </c>
      <c r="S127" s="12" t="n">
        <v>-10796</v>
      </c>
      <c r="T127" s="12" t="n">
        <v>-19575</v>
      </c>
      <c r="U127" s="27">
        <f>H127+I127+J127+K127</f>
        <v/>
      </c>
      <c r="V127" s="27">
        <f>L127+M127+N127+O127</f>
        <v/>
      </c>
      <c r="W127" s="27">
        <f>W118+W119+W120+W121+W122+W123+W124+W125+W126</f>
        <v/>
      </c>
      <c r="X127" s="27">
        <f>X118+X119+X120+X121+X122+X123+X124+X125+X126</f>
        <v/>
      </c>
      <c r="Y127" s="27">
        <f>Y118+Y119+Y120+Y121+Y122+Y123+Y124+Y125+Y126</f>
        <v/>
      </c>
    </row>
    <row r="128">
      <c r="D128" s="8" t="inlineStr">
        <is>
          <t>Recon: CFI</t>
        </is>
      </c>
      <c r="G128" s="28">
        <f>IF(_reported!G23="","",G127-_reported!G23)</f>
        <v/>
      </c>
      <c r="H128" s="28">
        <f>IF(_reported!H23="","",H127-_reported!H23)</f>
        <v/>
      </c>
      <c r="I128" s="28">
        <f>IF(_reported!I23="","",I127-_reported!I23)</f>
        <v/>
      </c>
      <c r="J128" s="28">
        <f>IF(_reported!J23="","",J127-_reported!J23)</f>
        <v/>
      </c>
      <c r="K128" s="28">
        <f>IF(_reported!K23="","",K127-_reported!K23)</f>
        <v/>
      </c>
      <c r="L128" s="28">
        <f>IF(_reported!L23="","",L127-_reported!L23)</f>
        <v/>
      </c>
      <c r="M128" s="28">
        <f>IF(_reported!M23="","",M127-_reported!M23)</f>
        <v/>
      </c>
      <c r="N128" s="28">
        <f>IF(_reported!N23="","",N127-_reported!N23)</f>
        <v/>
      </c>
      <c r="O128" s="28">
        <f>IF(_reported!O23="","",O127-_reported!O23)</f>
        <v/>
      </c>
      <c r="P128" s="28">
        <f>IF(_reported!P23="","",P127-_reported!P23)</f>
        <v/>
      </c>
      <c r="R128" s="28">
        <f>IF(_reported!R23="","",R127-_reported!R23)</f>
        <v/>
      </c>
      <c r="S128" s="28">
        <f>IF(_reported!S23="","",S127-_reported!S23)</f>
        <v/>
      </c>
      <c r="T128" s="28">
        <f>IF(_reported!T23="","",T127-_reported!T23)</f>
        <v/>
      </c>
      <c r="U128" s="28">
        <f>IF(_reported!U23="","",U127-_reported!U23)</f>
        <v/>
      </c>
      <c r="V128" s="28">
        <f>IF(_reported!V23="","",V127-_reported!V23)</f>
        <v/>
      </c>
      <c r="W128" s="28">
        <f>IF(_reported!W23="","",W127-_reported!W23)</f>
        <v/>
      </c>
      <c r="X128" s="28">
        <f>IF(_reported!X23="","",X127-_reported!X23)</f>
        <v/>
      </c>
      <c r="Y128" s="28">
        <f>IF(_reported!Y23="","",Y127-_reported!Y23)</f>
        <v/>
      </c>
    </row>
    <row r="130">
      <c r="C130" s="14" t="inlineStr">
        <is>
          <t>Proceeds from Debt Issuance</t>
        </is>
      </c>
      <c r="G130" s="15" t="n">
        <v>4744</v>
      </c>
      <c r="H130" s="15" t="n">
        <v>22694</v>
      </c>
      <c r="I130" s="34" t="n">
        <v>0</v>
      </c>
      <c r="J130" s="34" t="n">
        <v>0</v>
      </c>
      <c r="K130" s="34" t="n">
        <v>0</v>
      </c>
      <c r="L130" s="34" t="n">
        <v>0</v>
      </c>
      <c r="M130" s="34" t="n">
        <v>0</v>
      </c>
      <c r="N130" s="34" t="n">
        <v>0</v>
      </c>
      <c r="O130" s="34" t="n">
        <v>0</v>
      </c>
      <c r="P130" s="34" t="n">
        <v>0</v>
      </c>
      <c r="R130" s="15" t="n">
        <v>0</v>
      </c>
      <c r="S130" s="15" t="n">
        <v>0</v>
      </c>
      <c r="T130" s="15" t="n">
        <v>16055</v>
      </c>
      <c r="U130" s="29">
        <f>H130+I130+J130+K130</f>
        <v/>
      </c>
      <c r="V130" s="29">
        <f>L130+M130+N130+O130</f>
        <v/>
      </c>
      <c r="W130" s="34" t="n">
        <v>0</v>
      </c>
      <c r="X130" s="34" t="n">
        <v>0</v>
      </c>
      <c r="Y130" s="34" t="n">
        <v>0</v>
      </c>
    </row>
    <row r="131">
      <c r="C131" s="14" t="inlineStr">
        <is>
          <t>Repayment of Debt</t>
        </is>
      </c>
      <c r="G131" s="15" t="n">
        <v>-4745</v>
      </c>
      <c r="H131" s="15" t="n">
        <v>-18295</v>
      </c>
      <c r="I131" s="34" t="n">
        <v>0</v>
      </c>
      <c r="J131" s="34" t="n">
        <v>0</v>
      </c>
      <c r="K131" s="34" t="n">
        <v>0</v>
      </c>
      <c r="L131" s="34" t="n">
        <v>0</v>
      </c>
      <c r="M131" s="34" t="n">
        <v>0</v>
      </c>
      <c r="N131" s="34" t="n">
        <v>0</v>
      </c>
      <c r="O131" s="34" t="n">
        <v>0</v>
      </c>
      <c r="P131" s="34" t="n">
        <v>0</v>
      </c>
      <c r="R131" s="15" t="n">
        <v>-112</v>
      </c>
      <c r="S131" s="15" t="n">
        <v>-77</v>
      </c>
      <c r="T131" s="15" t="n">
        <v>-6858</v>
      </c>
      <c r="U131" s="29">
        <f>H131+I131+J131+K131</f>
        <v/>
      </c>
      <c r="V131" s="29">
        <f>L131+M131+N131+O131</f>
        <v/>
      </c>
      <c r="W131" s="34" t="n">
        <v>0</v>
      </c>
      <c r="X131" s="34" t="n">
        <v>0</v>
      </c>
      <c r="Y131" s="34" t="n">
        <v>0</v>
      </c>
    </row>
    <row r="132">
      <c r="C132" s="14" t="inlineStr">
        <is>
          <t>Premium on Debt Extinguishment</t>
        </is>
      </c>
      <c r="G132" s="15" t="n">
        <v>0</v>
      </c>
      <c r="H132" s="15" t="n">
        <v>-1153</v>
      </c>
      <c r="I132" s="34" t="n">
        <v>0</v>
      </c>
      <c r="J132" s="34" t="n">
        <v>0</v>
      </c>
      <c r="K132" s="34" t="n">
        <v>0</v>
      </c>
      <c r="L132" s="34" t="n">
        <v>0</v>
      </c>
      <c r="M132" s="34" t="n">
        <v>0</v>
      </c>
      <c r="N132" s="34" t="n">
        <v>0</v>
      </c>
      <c r="O132" s="34" t="n">
        <v>0</v>
      </c>
      <c r="P132" s="34" t="n">
        <v>0</v>
      </c>
      <c r="U132" s="29">
        <f>H132+I132+J132+K132</f>
        <v/>
      </c>
      <c r="V132" s="29">
        <f>L132+M132+N132+O132</f>
        <v/>
      </c>
      <c r="W132" s="34" t="n">
        <v>0</v>
      </c>
      <c r="X132" s="34" t="n">
        <v>0</v>
      </c>
      <c r="Y132" s="34" t="n">
        <v>0</v>
      </c>
    </row>
    <row r="133">
      <c r="C133" s="14" t="inlineStr">
        <is>
          <t>Debt Issuance Costs</t>
        </is>
      </c>
      <c r="G133" s="15" t="n">
        <v>-3</v>
      </c>
      <c r="H133" s="15" t="n">
        <v>-23</v>
      </c>
      <c r="I133" s="34" t="n">
        <v>0</v>
      </c>
      <c r="J133" s="34" t="n">
        <v>0</v>
      </c>
      <c r="K133" s="34" t="n">
        <v>0</v>
      </c>
      <c r="L133" s="34" t="n">
        <v>0</v>
      </c>
      <c r="M133" s="34" t="n">
        <v>0</v>
      </c>
      <c r="N133" s="34" t="n">
        <v>0</v>
      </c>
      <c r="O133" s="34" t="n">
        <v>0</v>
      </c>
      <c r="P133" s="34" t="n">
        <v>0</v>
      </c>
      <c r="R133" s="15" t="n">
        <v>0</v>
      </c>
      <c r="S133" s="15" t="n">
        <v>0</v>
      </c>
      <c r="T133" s="15" t="n">
        <v>-66</v>
      </c>
      <c r="U133" s="29">
        <f>H133+I133+J133+K133</f>
        <v/>
      </c>
      <c r="V133" s="29">
        <f>L133+M133+N133+O133</f>
        <v/>
      </c>
      <c r="W133" s="34" t="n">
        <v>0</v>
      </c>
      <c r="X133" s="34" t="n">
        <v>0</v>
      </c>
      <c r="Y133" s="34" t="n">
        <v>0</v>
      </c>
    </row>
    <row r="134">
      <c r="C134" s="14" t="inlineStr">
        <is>
          <t>Principal Payments on Finance Leases</t>
        </is>
      </c>
      <c r="G134" s="15" t="n">
        <v>-66</v>
      </c>
      <c r="H134" s="15" t="n">
        <v>-82</v>
      </c>
      <c r="I134" s="34" t="n">
        <v>0</v>
      </c>
      <c r="J134" s="34" t="n">
        <v>0</v>
      </c>
      <c r="K134" s="34" t="n">
        <v>0</v>
      </c>
      <c r="L134" s="34" t="n">
        <v>0</v>
      </c>
      <c r="M134" s="34" t="n">
        <v>0</v>
      </c>
      <c r="N134" s="34" t="n">
        <v>0</v>
      </c>
      <c r="O134" s="34" t="n">
        <v>0</v>
      </c>
      <c r="P134" s="34" t="n">
        <v>0</v>
      </c>
      <c r="R134" s="15" t="n">
        <v>0</v>
      </c>
      <c r="S134" s="15" t="n">
        <v>-154</v>
      </c>
      <c r="T134" s="15" t="n">
        <v>-295</v>
      </c>
      <c r="U134" s="29">
        <f>H134+I134+J134+K134</f>
        <v/>
      </c>
      <c r="V134" s="29">
        <f>L134+M134+N134+O134</f>
        <v/>
      </c>
      <c r="W134" s="34" t="n">
        <v>0</v>
      </c>
      <c r="X134" s="34" t="n">
        <v>0</v>
      </c>
      <c r="Y134" s="34" t="n">
        <v>0</v>
      </c>
    </row>
    <row r="135">
      <c r="C135" s="14" t="inlineStr">
        <is>
          <t>Proceeds from Preferred + Common Issuance</t>
        </is>
      </c>
      <c r="G135" s="15" t="n">
        <v>899</v>
      </c>
      <c r="H135" s="15" t="n">
        <v>8319</v>
      </c>
      <c r="I135" s="34" t="n">
        <v>0</v>
      </c>
      <c r="J135" s="34" t="n">
        <v>0</v>
      </c>
      <c r="K135" s="34" t="n">
        <v>0</v>
      </c>
      <c r="L135" s="34" t="n">
        <v>0</v>
      </c>
      <c r="M135" s="34" t="n">
        <v>0</v>
      </c>
      <c r="N135" s="34" t="n">
        <v>0</v>
      </c>
      <c r="O135" s="34" t="n">
        <v>0</v>
      </c>
      <c r="P135" s="34" t="n">
        <v>0</v>
      </c>
      <c r="R135" s="15" t="n">
        <v>774</v>
      </c>
      <c r="S135" s="15" t="n">
        <v>13101</v>
      </c>
      <c r="T135" s="15" t="n">
        <v>18807</v>
      </c>
      <c r="U135" s="29">
        <f>H135+I135+J135+K135</f>
        <v/>
      </c>
      <c r="V135" s="29">
        <f>L135+M135+N135+O135</f>
        <v/>
      </c>
      <c r="W135" s="34" t="n">
        <v>0</v>
      </c>
      <c r="X135" s="34" t="n">
        <v>0</v>
      </c>
      <c r="Y135" s="34" t="n">
        <v>0</v>
      </c>
    </row>
    <row r="136">
      <c r="C136" s="14" t="inlineStr">
        <is>
          <t>Proceeds from Employee Equity</t>
        </is>
      </c>
      <c r="G136" s="15" t="n">
        <v>33</v>
      </c>
      <c r="H136" s="15" t="n">
        <v>111</v>
      </c>
      <c r="I136" s="34" t="n">
        <v>0</v>
      </c>
      <c r="J136" s="34" t="n">
        <v>0</v>
      </c>
      <c r="K136" s="34" t="n">
        <v>0</v>
      </c>
      <c r="L136" s="34" t="n">
        <v>0</v>
      </c>
      <c r="M136" s="34" t="n">
        <v>0</v>
      </c>
      <c r="N136" s="34" t="n">
        <v>0</v>
      </c>
      <c r="O136" s="34" t="n">
        <v>0</v>
      </c>
      <c r="P136" s="34" t="n">
        <v>0</v>
      </c>
      <c r="R136" s="15" t="n">
        <v>141</v>
      </c>
      <c r="S136" s="15" t="n">
        <v>224</v>
      </c>
      <c r="T136" s="15" t="n">
        <v>328</v>
      </c>
      <c r="U136" s="29">
        <f>H136+I136+J136+K136</f>
        <v/>
      </c>
      <c r="V136" s="29">
        <f>L136+M136+N136+O136</f>
        <v/>
      </c>
      <c r="W136" s="34" t="n">
        <v>0</v>
      </c>
      <c r="X136" s="34" t="n">
        <v>0</v>
      </c>
      <c r="Y136" s="34" t="n">
        <v>0</v>
      </c>
    </row>
    <row r="137">
      <c r="C137" s="14" t="inlineStr">
        <is>
          <t>Repurchase of Common / Preferred</t>
        </is>
      </c>
      <c r="G137" s="15" t="n">
        <v>-508</v>
      </c>
      <c r="H137" s="15" t="n">
        <v>-4346</v>
      </c>
      <c r="I137" s="34" t="n">
        <v>0</v>
      </c>
      <c r="J137" s="34" t="n">
        <v>0</v>
      </c>
      <c r="K137" s="34" t="n">
        <v>0</v>
      </c>
      <c r="L137" s="34" t="n">
        <v>0</v>
      </c>
      <c r="M137" s="34" t="n">
        <v>0</v>
      </c>
      <c r="N137" s="34" t="n">
        <v>0</v>
      </c>
      <c r="O137" s="34" t="n">
        <v>0</v>
      </c>
      <c r="P137" s="34" t="n">
        <v>0</v>
      </c>
      <c r="R137" s="15" t="n">
        <v>-170</v>
      </c>
      <c r="S137" s="15" t="n">
        <v>-1021</v>
      </c>
      <c r="T137" s="15" t="n">
        <v>-1125</v>
      </c>
      <c r="U137" s="29">
        <f>H137+I137+J137+K137</f>
        <v/>
      </c>
      <c r="V137" s="29">
        <f>L137+M137+N137+O137</f>
        <v/>
      </c>
      <c r="W137" s="34" t="n">
        <v>0</v>
      </c>
      <c r="X137" s="34" t="n">
        <v>0</v>
      </c>
      <c r="Y137" s="34" t="n">
        <v>0</v>
      </c>
    </row>
    <row r="138">
      <c r="C138" s="14" t="inlineStr">
        <is>
          <t>Taxes on Net Share Settlement</t>
        </is>
      </c>
      <c r="G138" s="15" t="n">
        <v>0</v>
      </c>
      <c r="H138" s="15" t="n">
        <v>-100</v>
      </c>
      <c r="I138" s="34" t="n">
        <v>0</v>
      </c>
      <c r="J138" s="34" t="n">
        <v>0</v>
      </c>
      <c r="K138" s="34" t="n">
        <v>0</v>
      </c>
      <c r="L138" s="34" t="n">
        <v>0</v>
      </c>
      <c r="M138" s="34" t="n">
        <v>0</v>
      </c>
      <c r="N138" s="34" t="n">
        <v>0</v>
      </c>
      <c r="O138" s="34" t="n">
        <v>0</v>
      </c>
      <c r="P138" s="34" t="n">
        <v>0</v>
      </c>
      <c r="R138" s="15" t="n">
        <v>-211</v>
      </c>
      <c r="S138" s="15" t="n">
        <v>-243</v>
      </c>
      <c r="T138" s="15" t="n">
        <v>-496</v>
      </c>
      <c r="U138" s="29">
        <f>H138+I138+J138+K138</f>
        <v/>
      </c>
      <c r="V138" s="29">
        <f>L138+M138+N138+O138</f>
        <v/>
      </c>
      <c r="W138" s="34" t="n">
        <v>0</v>
      </c>
      <c r="X138" s="34" t="n">
        <v>0</v>
      </c>
      <c r="Y138" s="34" t="n">
        <v>0</v>
      </c>
    </row>
    <row r="139">
      <c r="C139" s="14" t="inlineStr">
        <is>
          <t>Other Financing</t>
        </is>
      </c>
      <c r="I139" s="34" t="n">
        <v>0</v>
      </c>
      <c r="J139" s="34" t="n">
        <v>0</v>
      </c>
      <c r="K139" s="34" t="n">
        <v>0</v>
      </c>
      <c r="L139" s="34" t="n">
        <v>0</v>
      </c>
      <c r="M139" s="34" t="n">
        <v>0</v>
      </c>
      <c r="N139" s="34" t="n">
        <v>0</v>
      </c>
      <c r="O139" s="34" t="n">
        <v>0</v>
      </c>
      <c r="P139" s="34" t="n">
        <v>0</v>
      </c>
      <c r="U139" s="29">
        <f>H139+I139+J139+K139</f>
        <v/>
      </c>
      <c r="V139" s="29">
        <f>L139+M139+N139+O139</f>
        <v/>
      </c>
      <c r="W139" s="34" t="n">
        <v>0</v>
      </c>
      <c r="X139" s="34" t="n">
        <v>0</v>
      </c>
      <c r="Y139" s="34" t="n">
        <v>0</v>
      </c>
    </row>
    <row r="140">
      <c r="B140" s="2" t="inlineStr">
        <is>
          <t>Cash Flow from Financing Activities</t>
        </is>
      </c>
      <c r="G140" s="12" t="n">
        <v>354</v>
      </c>
      <c r="H140" s="12" t="n">
        <v>7125</v>
      </c>
      <c r="I140" s="27">
        <f>I130+I131+I132+I133+I134+I135+I136+I137+I138+I139</f>
        <v/>
      </c>
      <c r="J140" s="27">
        <f>J130+J131+J132+J133+J134+J135+J136+J137+J138+J139</f>
        <v/>
      </c>
      <c r="K140" s="27">
        <f>K130+K131+K132+K133+K134+K135+K136+K137+K138+K139</f>
        <v/>
      </c>
      <c r="L140" s="27">
        <f>L130+L131+L132+L133+L134+L135+L136+L137+L138+L139</f>
        <v/>
      </c>
      <c r="M140" s="27">
        <f>M130+M131+M132+M133+M134+M135+M136+M137+M138+M139</f>
        <v/>
      </c>
      <c r="N140" s="27">
        <f>N130+N131+N132+N133+N134+N135+N136+N137+N138+N139</f>
        <v/>
      </c>
      <c r="O140" s="27">
        <f>O130+O131+O132+O133+O134+O135+O136+O137+O138+O139</f>
        <v/>
      </c>
      <c r="P140" s="27">
        <f>P130+P131+P132+P133+P134+P135+P136+P137+P138+P139</f>
        <v/>
      </c>
      <c r="R140" s="12" t="n">
        <v>422</v>
      </c>
      <c r="S140" s="12" t="n">
        <v>11830</v>
      </c>
      <c r="T140" s="12" t="n">
        <v>26350</v>
      </c>
      <c r="U140" s="27">
        <f>H140+I140+J140+K140</f>
        <v/>
      </c>
      <c r="V140" s="27">
        <f>L140+M140+N140+O140</f>
        <v/>
      </c>
      <c r="W140" s="27">
        <f>W130+W131+W132+W133+W134+W135+W136+W137+W138+W139</f>
        <v/>
      </c>
      <c r="X140" s="27">
        <f>X130+X131+X132+X133+X134+X135+X136+X137+X138+X139</f>
        <v/>
      </c>
      <c r="Y140" s="27">
        <f>Y130+Y131+Y132+Y133+Y134+Y135+Y136+Y137+Y138+Y139</f>
        <v/>
      </c>
    </row>
    <row r="141">
      <c r="D141" s="8" t="inlineStr">
        <is>
          <t>Recon: CFF</t>
        </is>
      </c>
      <c r="G141" s="28">
        <f>IF(_reported!G24="","",G140-_reported!G24)</f>
        <v/>
      </c>
      <c r="H141" s="28">
        <f>IF(_reported!H24="","",H140-_reported!H24)</f>
        <v/>
      </c>
      <c r="I141" s="28">
        <f>IF(_reported!I24="","",I140-_reported!I24)</f>
        <v/>
      </c>
      <c r="J141" s="28">
        <f>IF(_reported!J24="","",J140-_reported!J24)</f>
        <v/>
      </c>
      <c r="K141" s="28">
        <f>IF(_reported!K24="","",K140-_reported!K24)</f>
        <v/>
      </c>
      <c r="L141" s="28">
        <f>IF(_reported!L24="","",L140-_reported!L24)</f>
        <v/>
      </c>
      <c r="M141" s="28">
        <f>IF(_reported!M24="","",M140-_reported!M24)</f>
        <v/>
      </c>
      <c r="N141" s="28">
        <f>IF(_reported!N24="","",N140-_reported!N24)</f>
        <v/>
      </c>
      <c r="O141" s="28">
        <f>IF(_reported!O24="","",O140-_reported!O24)</f>
        <v/>
      </c>
      <c r="P141" s="28">
        <f>IF(_reported!P24="","",P140-_reported!P24)</f>
        <v/>
      </c>
      <c r="R141" s="28">
        <f>IF(_reported!R24="","",R140-_reported!R24)</f>
        <v/>
      </c>
      <c r="S141" s="28">
        <f>IF(_reported!S24="","",S140-_reported!S24)</f>
        <v/>
      </c>
      <c r="T141" s="28">
        <f>IF(_reported!T24="","",T140-_reported!T24)</f>
        <v/>
      </c>
      <c r="U141" s="28">
        <f>IF(_reported!U24="","",U140-_reported!U24)</f>
        <v/>
      </c>
      <c r="V141" s="28">
        <f>IF(_reported!V24="","",V140-_reported!V24)</f>
        <v/>
      </c>
      <c r="W141" s="28">
        <f>IF(_reported!W24="","",W140-_reported!W24)</f>
        <v/>
      </c>
      <c r="X141" s="28">
        <f>IF(_reported!X24="","",X140-_reported!X24)</f>
        <v/>
      </c>
      <c r="Y141" s="28">
        <f>IF(_reported!Y24="","",Y140-_reported!Y24)</f>
        <v/>
      </c>
    </row>
    <row r="143">
      <c r="C143" s="14" t="inlineStr">
        <is>
          <t>Effect of FX on Cash</t>
        </is>
      </c>
      <c r="G143" s="15" t="n">
        <v>70</v>
      </c>
      <c r="H143" s="15" t="n">
        <v>36</v>
      </c>
      <c r="I143" s="34" t="n">
        <v>0</v>
      </c>
      <c r="J143" s="34" t="n">
        <v>0</v>
      </c>
      <c r="K143" s="34" t="n">
        <v>0</v>
      </c>
      <c r="L143" s="34" t="n">
        <v>0</v>
      </c>
      <c r="M143" s="34" t="n">
        <v>0</v>
      </c>
      <c r="N143" s="34" t="n">
        <v>0</v>
      </c>
      <c r="O143" s="34" t="n">
        <v>0</v>
      </c>
      <c r="P143" s="34" t="n">
        <v>0</v>
      </c>
      <c r="R143" s="15" t="n">
        <v>-2</v>
      </c>
      <c r="S143" s="15" t="n">
        <v>1</v>
      </c>
      <c r="T143" s="15" t="n">
        <v>63</v>
      </c>
      <c r="U143" s="29">
        <f>H143+I143+J143+K143</f>
        <v/>
      </c>
      <c r="V143" s="29">
        <f>L143+M143+N143+O143</f>
        <v/>
      </c>
      <c r="W143" s="34" t="n">
        <v>0</v>
      </c>
      <c r="X143" s="34" t="n">
        <v>0</v>
      </c>
      <c r="Y143" s="34" t="n">
        <v>0</v>
      </c>
    </row>
    <row r="144">
      <c r="B144" s="2" t="inlineStr">
        <is>
          <t>Net Change in Cash</t>
        </is>
      </c>
      <c r="G144" s="16">
        <f>G115+G127+G140+G143</f>
        <v/>
      </c>
      <c r="H144" s="16">
        <f>H115+H127+H140+H143</f>
        <v/>
      </c>
      <c r="I144" s="16">
        <f>I115+I127+I140+I143</f>
        <v/>
      </c>
      <c r="J144" s="16">
        <f>J115+J127+J140+J143</f>
        <v/>
      </c>
      <c r="K144" s="16">
        <f>K115+K127+K140+K143</f>
        <v/>
      </c>
      <c r="L144" s="16">
        <f>L115+L127+L140+L143</f>
        <v/>
      </c>
      <c r="M144" s="16">
        <f>M115+M127+M140+M143</f>
        <v/>
      </c>
      <c r="N144" s="16">
        <f>N115+N127+N140+N143</f>
        <v/>
      </c>
      <c r="O144" s="16">
        <f>O115+O127+O140+O143</f>
        <v/>
      </c>
      <c r="P144" s="16">
        <f>P115+P127+P140+P143</f>
        <v/>
      </c>
      <c r="R144" s="16">
        <f>R115+R127+R140+R143</f>
        <v/>
      </c>
      <c r="S144" s="16">
        <f>S115+S127+S140+S143</f>
        <v/>
      </c>
      <c r="T144" s="16">
        <f>T115+T127+T140+T143</f>
        <v/>
      </c>
      <c r="U144" s="27">
        <f>H144+I144+J144+K144</f>
        <v/>
      </c>
      <c r="V144" s="27">
        <f>L144+M144+N144+O144</f>
        <v/>
      </c>
      <c r="W144" s="16">
        <f>W115+W127+W140+W143</f>
        <v/>
      </c>
      <c r="X144" s="16">
        <f>X115+X127+X140+X143</f>
        <v/>
      </c>
      <c r="Y144" s="16">
        <f>Y115+Y127+Y140+Y143</f>
        <v/>
      </c>
    </row>
    <row r="145">
      <c r="D145" s="8" t="inlineStr">
        <is>
          <t>Recon: Net Change in Cash</t>
        </is>
      </c>
      <c r="G145" s="28">
        <f>IF(_reported!G25="","",G144-_reported!G25)</f>
        <v/>
      </c>
      <c r="H145" s="28">
        <f>IF(_reported!H25="","",H144-_reported!H25)</f>
        <v/>
      </c>
      <c r="I145" s="28">
        <f>IF(_reported!I25="","",I144-_reported!I25)</f>
        <v/>
      </c>
      <c r="J145" s="28">
        <f>IF(_reported!J25="","",J144-_reported!J25)</f>
        <v/>
      </c>
      <c r="K145" s="28">
        <f>IF(_reported!K25="","",K144-_reported!K25)</f>
        <v/>
      </c>
      <c r="L145" s="28">
        <f>IF(_reported!L25="","",L144-_reported!L25)</f>
        <v/>
      </c>
      <c r="M145" s="28">
        <f>IF(_reported!M25="","",M144-_reported!M25)</f>
        <v/>
      </c>
      <c r="N145" s="28">
        <f>IF(_reported!N25="","",N144-_reported!N25)</f>
        <v/>
      </c>
      <c r="O145" s="28">
        <f>IF(_reported!O25="","",O144-_reported!O25)</f>
        <v/>
      </c>
      <c r="P145" s="28">
        <f>IF(_reported!P25="","",P144-_reported!P25)</f>
        <v/>
      </c>
      <c r="R145" s="28">
        <f>IF(_reported!R25="","",R144-_reported!R25)</f>
        <v/>
      </c>
      <c r="S145" s="28">
        <f>IF(_reported!S25="","",S144-_reported!S25)</f>
        <v/>
      </c>
      <c r="T145" s="28">
        <f>IF(_reported!T25="","",T144-_reported!T25)</f>
        <v/>
      </c>
      <c r="U145" s="28">
        <f>IF(_reported!U25="","",U144-_reported!U25)</f>
        <v/>
      </c>
      <c r="V145" s="28">
        <f>IF(_reported!V25="","",V144-_reported!V25)</f>
        <v/>
      </c>
      <c r="W145" s="28">
        <f>IF(_reported!W25="","",W144-_reported!W25)</f>
        <v/>
      </c>
      <c r="X145" s="28">
        <f>IF(_reported!X25="","",X144-_reported!X25)</f>
        <v/>
      </c>
      <c r="Y145" s="28">
        <f>IF(_reported!Y25="","",Y144-_reported!Y25)</f>
        <v/>
      </c>
    </row>
    <row r="147">
      <c r="C147" s="14" t="inlineStr">
        <is>
          <t>Cash, Beginning (incl. restricted)</t>
        </is>
      </c>
      <c r="G147" s="15" t="n">
        <v>11501</v>
      </c>
      <c r="H147" s="15" t="n">
        <v>25124</v>
      </c>
      <c r="R147" s="15" t="n">
        <v>4617</v>
      </c>
      <c r="S147" s="15" t="n">
        <v>4690</v>
      </c>
      <c r="T147" s="15" t="n">
        <v>11501</v>
      </c>
    </row>
    <row r="148">
      <c r="B148" s="2" t="inlineStr">
        <is>
          <t>Cash, End of Period (incl. restricted)</t>
        </is>
      </c>
      <c r="G148" s="16">
        <f>G147+G144</f>
        <v/>
      </c>
      <c r="H148" s="16">
        <f>H147+H144</f>
        <v/>
      </c>
      <c r="I148" s="16">
        <f>I147+I144</f>
        <v/>
      </c>
      <c r="J148" s="16">
        <f>J147+J144</f>
        <v/>
      </c>
      <c r="K148" s="16">
        <f>K147+K144</f>
        <v/>
      </c>
      <c r="L148" s="16">
        <f>L147+L144</f>
        <v/>
      </c>
      <c r="M148" s="16">
        <f>M147+M144</f>
        <v/>
      </c>
      <c r="N148" s="16">
        <f>N147+N144</f>
        <v/>
      </c>
      <c r="O148" s="16">
        <f>O147+O144</f>
        <v/>
      </c>
      <c r="P148" s="16">
        <f>P147+P144</f>
        <v/>
      </c>
      <c r="R148" s="16">
        <f>R147+R144</f>
        <v/>
      </c>
      <c r="S148" s="16">
        <f>S147+S144</f>
        <v/>
      </c>
      <c r="T148" s="16">
        <f>T147+T144</f>
        <v/>
      </c>
      <c r="U148" s="16">
        <f>U147+U144</f>
        <v/>
      </c>
      <c r="V148" s="16">
        <f>V147+V144</f>
        <v/>
      </c>
      <c r="W148" s="16">
        <f>W147+W144</f>
        <v/>
      </c>
      <c r="X148" s="16">
        <f>X147+X144</f>
        <v/>
      </c>
      <c r="Y148" s="16">
        <f>Y147+Y144</f>
        <v/>
      </c>
    </row>
    <row r="151">
      <c r="B151" s="11" t="inlineStr">
        <is>
          <t>KPI Drivers — Segment Revenue + Operational Metrics</t>
        </is>
      </c>
      <c r="C151" s="11" t="n"/>
      <c r="D151" s="11" t="n"/>
      <c r="E151" s="11" t="n"/>
      <c r="F151" s="11" t="n"/>
      <c r="G151" s="11" t="n"/>
      <c r="H151" s="11" t="n"/>
      <c r="I151" s="11" t="n"/>
      <c r="J151" s="11" t="n"/>
      <c r="K151" s="11" t="n"/>
      <c r="L151" s="11" t="n"/>
      <c r="M151" s="11" t="n"/>
      <c r="N151" s="11" t="n"/>
      <c r="O151" s="11" t="n"/>
      <c r="P151" s="11" t="n"/>
      <c r="R151" s="11" t="n"/>
      <c r="S151" s="11" t="n"/>
      <c r="T151" s="11" t="n"/>
      <c r="U151" s="11" t="n"/>
      <c r="V151" s="11" t="n"/>
      <c r="W151" s="11" t="n"/>
      <c r="X151" s="11" t="n"/>
      <c r="Y151" s="11" t="n"/>
    </row>
    <row r="153">
      <c r="C153" s="14" t="inlineStr">
        <is>
          <t>Space (launch + spacecraft + Starshield)</t>
        </is>
      </c>
      <c r="G153" s="15" t="n">
        <v>865</v>
      </c>
      <c r="H153" s="15" t="n">
        <v>619</v>
      </c>
      <c r="I153" s="29">
        <f>H153*(1+I159)</f>
        <v/>
      </c>
      <c r="J153" s="29">
        <f>I153*(1+J159)</f>
        <v/>
      </c>
      <c r="K153" s="29">
        <f>J153*(1+K159)</f>
        <v/>
      </c>
      <c r="L153" s="29">
        <f>K153*(1+L159)</f>
        <v/>
      </c>
      <c r="M153" s="29">
        <f>L153*(1+M159)</f>
        <v/>
      </c>
      <c r="N153" s="29">
        <f>M153*(1+N159)</f>
        <v/>
      </c>
      <c r="O153" s="29">
        <f>N153*(1+O159)</f>
        <v/>
      </c>
      <c r="P153" s="29">
        <f>O153*(1+P159)</f>
        <v/>
      </c>
      <c r="R153" s="15" t="n">
        <v>3557</v>
      </c>
      <c r="S153" s="15" t="n">
        <v>3796</v>
      </c>
      <c r="T153" s="15" t="n">
        <v>4086</v>
      </c>
      <c r="U153" s="29">
        <f>H153+I153+J153+K153</f>
        <v/>
      </c>
      <c r="V153" s="29">
        <f>L153+M153+N153+O153</f>
        <v/>
      </c>
      <c r="W153" s="29">
        <f>V153*(1+W159)</f>
        <v/>
      </c>
      <c r="X153" s="29">
        <f>W153*(1+X159)</f>
        <v/>
      </c>
      <c r="Y153" s="29">
        <f>X153*(1+Y159)</f>
        <v/>
      </c>
    </row>
    <row r="154">
      <c r="C154" s="14" t="inlineStr">
        <is>
          <t>Connectivity (Starlink consumer/enterprise + DTC)</t>
        </is>
      </c>
      <c r="G154" s="15" t="n">
        <v>2475</v>
      </c>
      <c r="H154" s="15" t="n">
        <v>3257</v>
      </c>
      <c r="I154" s="29">
        <f>H154*(1+I160)</f>
        <v/>
      </c>
      <c r="J154" s="29">
        <f>I154*(1+J160)</f>
        <v/>
      </c>
      <c r="K154" s="29">
        <f>J154*(1+K160)</f>
        <v/>
      </c>
      <c r="L154" s="29">
        <f>K154*(1+L160)</f>
        <v/>
      </c>
      <c r="M154" s="29">
        <f>L154*(1+M160)</f>
        <v/>
      </c>
      <c r="N154" s="29">
        <f>M154*(1+N160)</f>
        <v/>
      </c>
      <c r="O154" s="29">
        <f>N154*(1+O160)</f>
        <v/>
      </c>
      <c r="P154" s="29">
        <f>O154*(1+P160)</f>
        <v/>
      </c>
      <c r="R154" s="15" t="n">
        <v>3869</v>
      </c>
      <c r="S154" s="15" t="n">
        <v>7599</v>
      </c>
      <c r="T154" s="15" t="n">
        <v>11387</v>
      </c>
      <c r="U154" s="29">
        <f>H154+I154+J154+K154</f>
        <v/>
      </c>
      <c r="V154" s="29">
        <f>L154+M154+N154+O154</f>
        <v/>
      </c>
      <c r="W154" s="29">
        <f>V154*(1+W160)</f>
        <v/>
      </c>
      <c r="X154" s="29">
        <f>W154*(1+X160)</f>
        <v/>
      </c>
      <c r="Y154" s="29">
        <f>X154*(1+Y160)</f>
        <v/>
      </c>
    </row>
    <row r="155">
      <c r="C155" s="14" t="inlineStr">
        <is>
          <t>AI (xAI + X + Grok — pro forma combined)</t>
        </is>
      </c>
      <c r="G155" s="15" t="n">
        <v>727</v>
      </c>
      <c r="H155" s="15" t="n">
        <v>818</v>
      </c>
      <c r="I155" s="29">
        <f>H155*(1+I161)</f>
        <v/>
      </c>
      <c r="J155" s="29">
        <f>I155*(1+J161)</f>
        <v/>
      </c>
      <c r="K155" s="29">
        <f>J155*(1+K161)</f>
        <v/>
      </c>
      <c r="L155" s="29">
        <f>K155*(1+L161)</f>
        <v/>
      </c>
      <c r="M155" s="29">
        <f>L155*(1+M161)</f>
        <v/>
      </c>
      <c r="N155" s="29">
        <f>M155*(1+N161)</f>
        <v/>
      </c>
      <c r="O155" s="29">
        <f>N155*(1+O161)</f>
        <v/>
      </c>
      <c r="P155" s="29">
        <f>O155*(1+P161)</f>
        <v/>
      </c>
      <c r="R155" s="15" t="n">
        <v>2961</v>
      </c>
      <c r="S155" s="15" t="n">
        <v>2620</v>
      </c>
      <c r="T155" s="15" t="n">
        <v>3201</v>
      </c>
      <c r="U155" s="29">
        <f>H155+I155+J155+K155</f>
        <v/>
      </c>
      <c r="V155" s="29">
        <f>L155+M155+N155+O155</f>
        <v/>
      </c>
      <c r="W155" s="29">
        <f>V155*(1+W161)</f>
        <v/>
      </c>
      <c r="X155" s="29">
        <f>W155*(1+X161)</f>
        <v/>
      </c>
      <c r="Y155" s="29">
        <f>X155*(1+Y161)</f>
        <v/>
      </c>
    </row>
    <row r="156">
      <c r="B156" s="2" t="inlineStr">
        <is>
          <t>Total Revenue (from segments)</t>
        </is>
      </c>
      <c r="G156" s="16">
        <f>G153+G154+G155</f>
        <v/>
      </c>
      <c r="H156" s="16">
        <f>H153+H154+H155</f>
        <v/>
      </c>
      <c r="I156" s="16">
        <f>I153+I154+I155</f>
        <v/>
      </c>
      <c r="J156" s="16">
        <f>J153+J154+J155</f>
        <v/>
      </c>
      <c r="K156" s="16">
        <f>K153+K154+K155</f>
        <v/>
      </c>
      <c r="L156" s="16">
        <f>L153+L154+L155</f>
        <v/>
      </c>
      <c r="M156" s="16">
        <f>M153+M154+M155</f>
        <v/>
      </c>
      <c r="N156" s="16">
        <f>N153+N154+N155</f>
        <v/>
      </c>
      <c r="O156" s="16">
        <f>O153+O154+O155</f>
        <v/>
      </c>
      <c r="P156" s="16">
        <f>P153+P154+P155</f>
        <v/>
      </c>
      <c r="R156" s="16">
        <f>R153+R154+R155</f>
        <v/>
      </c>
      <c r="S156" s="16">
        <f>S153+S154+S155</f>
        <v/>
      </c>
      <c r="T156" s="16">
        <f>T153+T154+T155</f>
        <v/>
      </c>
      <c r="U156" s="16">
        <f>U153+U154+U155</f>
        <v/>
      </c>
      <c r="V156" s="16">
        <f>V153+V154+V155</f>
        <v/>
      </c>
      <c r="W156" s="16">
        <f>W153+W154+W155</f>
        <v/>
      </c>
      <c r="X156" s="16">
        <f>X153+X154+X155</f>
        <v/>
      </c>
      <c r="Y156" s="16">
        <f>Y153+Y154+Y155</f>
        <v/>
      </c>
    </row>
    <row r="157">
      <c r="D157" s="8" t="inlineStr">
        <is>
          <t>Recon: KPI Total Revenue vs IS Revenue</t>
        </is>
      </c>
      <c r="G157" s="28">
        <f>IF(G156="","",G156-G10)</f>
        <v/>
      </c>
      <c r="H157" s="28">
        <f>IF(H156="","",H156-H10)</f>
        <v/>
      </c>
      <c r="I157" s="28">
        <f>IF(I156="","",I156-I10)</f>
        <v/>
      </c>
      <c r="J157" s="28">
        <f>IF(J156="","",J156-J10)</f>
        <v/>
      </c>
      <c r="K157" s="28">
        <f>IF(K156="","",K156-K10)</f>
        <v/>
      </c>
      <c r="L157" s="28">
        <f>IF(L156="","",L156-L10)</f>
        <v/>
      </c>
      <c r="M157" s="28">
        <f>IF(M156="","",M156-M10)</f>
        <v/>
      </c>
      <c r="N157" s="28">
        <f>IF(N156="","",N156-N10)</f>
        <v/>
      </c>
      <c r="O157" s="28">
        <f>IF(O156="","",O156-O10)</f>
        <v/>
      </c>
      <c r="P157" s="28">
        <f>IF(P156="","",P156-P10)</f>
        <v/>
      </c>
      <c r="R157" s="28">
        <f>IF(R156="","",R156-R10)</f>
        <v/>
      </c>
      <c r="S157" s="28">
        <f>IF(S156="","",S156-S10)</f>
        <v/>
      </c>
      <c r="T157" s="28">
        <f>IF(T156="","",T156-T10)</f>
        <v/>
      </c>
      <c r="U157" s="28">
        <f>IF(U156="","",U156-U10)</f>
        <v/>
      </c>
      <c r="V157" s="28">
        <f>IF(V156="","",V156-V10)</f>
        <v/>
      </c>
      <c r="W157" s="28">
        <f>IF(W156="","",W156-W10)</f>
        <v/>
      </c>
      <c r="X157" s="28">
        <f>IF(X156="","",X156-X10)</f>
        <v/>
      </c>
      <c r="Y157" s="28">
        <f>IF(Y156="","",Y156-Y10)</f>
        <v/>
      </c>
    </row>
    <row r="159">
      <c r="D159" s="8" t="inlineStr">
        <is>
          <t xml:space="preserve">  Space QoQ/YoY growth %</t>
        </is>
      </c>
      <c r="H159" s="35">
        <f>IF(OR(G153=0,G153=""),"",H153/G153-1)</f>
        <v/>
      </c>
      <c r="I159" s="36" t="n">
        <v>0.15</v>
      </c>
      <c r="J159" s="36" t="n">
        <v>0.1</v>
      </c>
      <c r="K159" s="36" t="n">
        <v>0.08</v>
      </c>
      <c r="L159" s="36" t="n">
        <v>0</v>
      </c>
      <c r="M159" s="36" t="n">
        <v>0.05</v>
      </c>
      <c r="N159" s="36" t="n">
        <v>0.05</v>
      </c>
      <c r="O159" s="36" t="n">
        <v>0.06</v>
      </c>
      <c r="P159" s="36" t="n">
        <v>-0.05</v>
      </c>
      <c r="S159" s="35">
        <f>IF(OR(R153=0,R153=""),"",S153/R153-1)</f>
        <v/>
      </c>
      <c r="T159" s="35">
        <f>IF(OR(S153=0,S153=""),"",T153/S153-1)</f>
        <v/>
      </c>
      <c r="U159" s="37">
        <f>IF(T153=0,0,U153/T153-1)</f>
        <v/>
      </c>
      <c r="V159" s="37">
        <f>IF(U153=0,0,V153/U153-1)</f>
        <v/>
      </c>
      <c r="W159" s="36" t="n">
        <v>0.15</v>
      </c>
      <c r="X159" s="36" t="n">
        <v>0.12</v>
      </c>
      <c r="Y159" s="36" t="n">
        <v>0.1</v>
      </c>
    </row>
    <row r="160">
      <c r="D160" s="8" t="inlineStr">
        <is>
          <t xml:space="preserve">  Connectivity QoQ/YoY growth %</t>
        </is>
      </c>
      <c r="H160" s="35">
        <f>IF(OR(G154=0,G154=""),"",H154/G154-1)</f>
        <v/>
      </c>
      <c r="I160" s="36" t="n">
        <v>0.08</v>
      </c>
      <c r="J160" s="36" t="n">
        <v>0.07000000000000001</v>
      </c>
      <c r="K160" s="36" t="n">
        <v>0.07000000000000001</v>
      </c>
      <c r="L160" s="36" t="n">
        <v>0</v>
      </c>
      <c r="M160" s="36" t="n">
        <v>0.06</v>
      </c>
      <c r="N160" s="36" t="n">
        <v>0.06</v>
      </c>
      <c r="O160" s="36" t="n">
        <v>0.06</v>
      </c>
      <c r="P160" s="36" t="n">
        <v>-0.02</v>
      </c>
      <c r="S160" s="35">
        <f>IF(OR(R154=0,R154=""),"",S154/R154-1)</f>
        <v/>
      </c>
      <c r="T160" s="35">
        <f>IF(OR(S154=0,S154=""),"",T154/S154-1)</f>
        <v/>
      </c>
      <c r="U160" s="37">
        <f>IF(T154=0,0,U154/T154-1)</f>
        <v/>
      </c>
      <c r="V160" s="37">
        <f>IF(U154=0,0,V154/U154-1)</f>
        <v/>
      </c>
      <c r="W160" s="36" t="n">
        <v>0.25</v>
      </c>
      <c r="X160" s="36" t="n">
        <v>0.2</v>
      </c>
      <c r="Y160" s="36" t="n">
        <v>0.15</v>
      </c>
    </row>
    <row r="161">
      <c r="D161" s="8" t="inlineStr">
        <is>
          <t xml:space="preserve">  AI QoQ/YoY growth %</t>
        </is>
      </c>
      <c r="H161" s="35">
        <f>IF(OR(G155=0,G155=""),"",H155/G155-1)</f>
        <v/>
      </c>
      <c r="I161" s="36" t="n">
        <v>0.08</v>
      </c>
      <c r="J161" s="36" t="n">
        <v>0.08</v>
      </c>
      <c r="K161" s="36" t="n">
        <v>0.08</v>
      </c>
      <c r="L161" s="36" t="n">
        <v>0.02</v>
      </c>
      <c r="M161" s="36" t="n">
        <v>0.06</v>
      </c>
      <c r="N161" s="36" t="n">
        <v>0.06</v>
      </c>
      <c r="O161" s="36" t="n">
        <v>0.06</v>
      </c>
      <c r="P161" s="36" t="n">
        <v>0</v>
      </c>
      <c r="S161" s="35">
        <f>IF(OR(R155=0,R155=""),"",S155/R155-1)</f>
        <v/>
      </c>
      <c r="T161" s="35">
        <f>IF(OR(S155=0,S155=""),"",T155/S155-1)</f>
        <v/>
      </c>
      <c r="U161" s="37">
        <f>IF(T155=0,0,U155/T155-1)</f>
        <v/>
      </c>
      <c r="V161" s="37">
        <f>IF(U155=0,0,V155/U155-1)</f>
        <v/>
      </c>
      <c r="W161" s="36" t="n">
        <v>0.3</v>
      </c>
      <c r="X161" s="36" t="n">
        <v>0.25</v>
      </c>
      <c r="Y161" s="36" t="n">
        <v>0.2</v>
      </c>
    </row>
    <row r="163">
      <c r="C163" s="8" t="inlineStr">
        <is>
          <t xml:space="preserve">  ── Operational Metrics ──</t>
        </is>
      </c>
    </row>
    <row r="164">
      <c r="D164" s="8" t="inlineStr">
        <is>
          <t xml:space="preserve">  Mass to Orbit (tonnes)</t>
        </is>
      </c>
      <c r="G164" s="18" t="n">
        <v>450</v>
      </c>
      <c r="H164" s="18" t="n">
        <v>556</v>
      </c>
      <c r="R164" s="18" t="n">
        <v>1210</v>
      </c>
      <c r="S164" s="18" t="n">
        <v>1699</v>
      </c>
      <c r="T164" s="18" t="n">
        <v>2213</v>
      </c>
    </row>
    <row r="165">
      <c r="D165" s="8" t="inlineStr">
        <is>
          <t xml:space="preserve">  Launches (count)</t>
        </is>
      </c>
      <c r="G165" s="18" t="n">
        <v>38</v>
      </c>
      <c r="H165" s="18" t="n">
        <v>40</v>
      </c>
      <c r="R165" s="18" t="n">
        <v>98</v>
      </c>
      <c r="S165" s="18" t="n">
        <v>138</v>
      </c>
      <c r="T165" s="18" t="n">
        <v>170</v>
      </c>
    </row>
    <row r="166">
      <c r="D166" s="8" t="inlineStr">
        <is>
          <t xml:space="preserve">  Starlink Subscribers (M, EOP)</t>
        </is>
      </c>
      <c r="G166" s="18" t="n">
        <v>5</v>
      </c>
      <c r="H166" s="18" t="n">
        <v>10.3</v>
      </c>
      <c r="R166" s="18" t="n">
        <v>2.3</v>
      </c>
      <c r="S166" s="18" t="n">
        <v>4.4</v>
      </c>
      <c r="T166" s="18" t="n">
        <v>8.9</v>
      </c>
    </row>
    <row r="167">
      <c r="D167" s="8" t="inlineStr">
        <is>
          <t xml:space="preserve">  Starlink ARPU ($/month)</t>
        </is>
      </c>
      <c r="G167" s="18" t="n">
        <v>86</v>
      </c>
      <c r="H167" s="18" t="n">
        <v>66</v>
      </c>
      <c r="R167" s="18" t="n">
        <v>99</v>
      </c>
      <c r="S167" s="18" t="n">
        <v>91</v>
      </c>
      <c r="T167" s="18" t="n">
        <v>81</v>
      </c>
    </row>
    <row r="168">
      <c r="D168" s="8" t="inlineStr">
        <is>
          <t xml:space="preserve">  AI Nameplate Compute (GW)</t>
        </is>
      </c>
      <c r="G168" s="18" t="n">
        <v>0.3</v>
      </c>
      <c r="H168" s="18" t="n">
        <v>1</v>
      </c>
      <c r="R168" s="18" t="n">
        <v>0</v>
      </c>
      <c r="S168" s="18" t="n">
        <v>0.3</v>
      </c>
      <c r="T168" s="18" t="n">
        <v>0.8</v>
      </c>
    </row>
    <row r="169">
      <c r="D169" s="8" t="inlineStr">
        <is>
          <t xml:space="preserve">  Space Segment Adj EBITDA ($M)</t>
        </is>
      </c>
      <c r="G169" s="15" t="n">
        <v>224</v>
      </c>
      <c r="H169" s="15" t="n">
        <v>-351</v>
      </c>
      <c r="R169" s="15" t="n">
        <v>997</v>
      </c>
      <c r="S169" s="15" t="n">
        <v>1154</v>
      </c>
      <c r="T169" s="15" t="n">
        <v>653</v>
      </c>
    </row>
    <row r="170">
      <c r="D170" s="8" t="inlineStr">
        <is>
          <t xml:space="preserve">  Connectivity Adj EBITDA ($M)</t>
        </is>
      </c>
      <c r="G170" s="15" t="n">
        <v>1618</v>
      </c>
      <c r="H170" s="15" t="n">
        <v>2087</v>
      </c>
      <c r="R170" s="15" t="n">
        <v>1602</v>
      </c>
      <c r="S170" s="15" t="n">
        <v>3849</v>
      </c>
      <c r="T170" s="15" t="n">
        <v>7168</v>
      </c>
    </row>
    <row r="171">
      <c r="D171" s="8" t="inlineStr">
        <is>
          <t xml:space="preserve">  AI Segment Adj EBITDA ($M)</t>
        </is>
      </c>
      <c r="G171" s="15" t="n">
        <v>-112</v>
      </c>
      <c r="H171" s="15" t="n">
        <v>-609</v>
      </c>
      <c r="R171" s="15" t="n">
        <v>-3661</v>
      </c>
      <c r="S171" s="15" t="n">
        <v>-863</v>
      </c>
      <c r="T171" s="15" t="n">
        <v>-1237</v>
      </c>
    </row>
    <row r="175">
      <c r="B175" s="11" t="inlineStr">
        <is>
          <t>IS Ratios &amp; Projection Drivers</t>
        </is>
      </c>
      <c r="C175" s="11" t="n"/>
      <c r="D175" s="11" t="n"/>
      <c r="E175" s="11" t="n"/>
      <c r="F175" s="11" t="n"/>
      <c r="G175" s="11" t="n"/>
      <c r="H175" s="11" t="n"/>
      <c r="I175" s="11" t="n"/>
      <c r="J175" s="11" t="n"/>
      <c r="K175" s="11" t="n"/>
      <c r="L175" s="11" t="n"/>
      <c r="M175" s="11" t="n"/>
      <c r="N175" s="11" t="n"/>
      <c r="O175" s="11" t="n"/>
      <c r="P175" s="11" t="n"/>
      <c r="R175" s="11" t="n"/>
      <c r="S175" s="11" t="n"/>
      <c r="T175" s="11" t="n"/>
      <c r="U175" s="11" t="n"/>
      <c r="V175" s="11" t="n"/>
      <c r="W175" s="11" t="n"/>
      <c r="X175" s="11" t="n"/>
      <c r="Y175" s="11" t="n"/>
    </row>
    <row r="177">
      <c r="C177" s="8" t="inlineStr">
        <is>
          <t>Gross Margin %</t>
        </is>
      </c>
      <c r="I177" s="36" t="n">
        <v>0.49</v>
      </c>
      <c r="J177" s="36" t="n">
        <v>0.495</v>
      </c>
      <c r="K177" s="36" t="n">
        <v>0.5</v>
      </c>
      <c r="L177" s="36" t="n">
        <v>0.495</v>
      </c>
      <c r="M177" s="36" t="n">
        <v>0.5</v>
      </c>
      <c r="N177" s="36" t="n">
        <v>0.505</v>
      </c>
      <c r="O177" s="36" t="n">
        <v>0.51</v>
      </c>
      <c r="P177" s="36" t="n">
        <v>0.5</v>
      </c>
      <c r="W177" s="36" t="n">
        <v>0.51</v>
      </c>
      <c r="X177" s="36" t="n">
        <v>0.515</v>
      </c>
      <c r="Y177" s="36" t="n">
        <v>0.52</v>
      </c>
    </row>
    <row r="178">
      <c r="C178" s="8" t="inlineStr">
        <is>
          <t>R&amp;D % of Revenue (xAI ramp)</t>
        </is>
      </c>
      <c r="I178" s="36" t="n">
        <v>0.5</v>
      </c>
      <c r="J178" s="36" t="n">
        <v>0.45</v>
      </c>
      <c r="K178" s="36" t="n">
        <v>0.4</v>
      </c>
      <c r="L178" s="36" t="n">
        <v>0.42</v>
      </c>
      <c r="M178" s="36" t="n">
        <v>0.38</v>
      </c>
      <c r="N178" s="36" t="n">
        <v>0.36</v>
      </c>
      <c r="O178" s="36" t="n">
        <v>0.34</v>
      </c>
      <c r="P178" s="36" t="n">
        <v>0.35</v>
      </c>
      <c r="W178" s="36" t="n">
        <v>0.32</v>
      </c>
      <c r="X178" s="36" t="n">
        <v>0.3</v>
      </c>
      <c r="Y178" s="36" t="n">
        <v>0.28</v>
      </c>
    </row>
    <row r="179">
      <c r="C179" s="8" t="inlineStr">
        <is>
          <t>SG&amp;A % of Revenue</t>
        </is>
      </c>
      <c r="I179" s="36" t="n">
        <v>0.15</v>
      </c>
      <c r="J179" s="36" t="n">
        <v>0.14</v>
      </c>
      <c r="K179" s="36" t="n">
        <v>0.135</v>
      </c>
      <c r="L179" s="36" t="n">
        <v>0.14</v>
      </c>
      <c r="M179" s="36" t="n">
        <v>0.135</v>
      </c>
      <c r="N179" s="36" t="n">
        <v>0.13</v>
      </c>
      <c r="O179" s="36" t="n">
        <v>0.128</v>
      </c>
      <c r="P179" s="36" t="n">
        <v>0.13</v>
      </c>
      <c r="W179" s="36" t="n">
        <v>0.125</v>
      </c>
      <c r="X179" s="36" t="n">
        <v>0.12</v>
      </c>
      <c r="Y179" s="36" t="n">
        <v>0.115</v>
      </c>
    </row>
    <row r="180">
      <c r="C180" s="8" t="inlineStr">
        <is>
          <t>Restructuring % of Revenue</t>
        </is>
      </c>
      <c r="I180" s="36" t="n">
        <v>0</v>
      </c>
      <c r="J180" s="36" t="n">
        <v>0</v>
      </c>
      <c r="K180" s="36" t="n">
        <v>0</v>
      </c>
      <c r="L180" s="36" t="n">
        <v>0</v>
      </c>
      <c r="M180" s="36" t="n">
        <v>0</v>
      </c>
      <c r="N180" s="36" t="n">
        <v>0</v>
      </c>
      <c r="O180" s="36" t="n">
        <v>0</v>
      </c>
      <c r="P180" s="36" t="n">
        <v>0</v>
      </c>
      <c r="W180" s="36" t="n">
        <v>0</v>
      </c>
      <c r="X180" s="36" t="n">
        <v>0</v>
      </c>
      <c r="Y180" s="36" t="n">
        <v>0</v>
      </c>
    </row>
    <row r="181">
      <c r="C181" s="8" t="inlineStr">
        <is>
          <t>Impairment % of Revenue</t>
        </is>
      </c>
      <c r="I181" s="36" t="n">
        <v>0</v>
      </c>
      <c r="J181" s="36" t="n">
        <v>0</v>
      </c>
      <c r="K181" s="36" t="n">
        <v>0</v>
      </c>
      <c r="L181" s="36" t="n">
        <v>0</v>
      </c>
      <c r="M181" s="36" t="n">
        <v>0</v>
      </c>
      <c r="N181" s="36" t="n">
        <v>0</v>
      </c>
      <c r="O181" s="36" t="n">
        <v>0</v>
      </c>
      <c r="P181" s="36" t="n">
        <v>0</v>
      </c>
      <c r="W181" s="36" t="n">
        <v>0</v>
      </c>
      <c r="X181" s="36" t="n">
        <v>0</v>
      </c>
      <c r="Y181" s="36" t="n">
        <v>0</v>
      </c>
    </row>
    <row r="182">
      <c r="C182" s="8" t="inlineStr">
        <is>
          <t>Interest Expense % of Revenue</t>
        </is>
      </c>
      <c r="I182" s="36" t="n">
        <v>-0.13</v>
      </c>
      <c r="J182" s="36" t="n">
        <v>-0.12</v>
      </c>
      <c r="K182" s="36" t="n">
        <v>-0.11</v>
      </c>
      <c r="L182" s="36" t="n">
        <v>-0.105</v>
      </c>
      <c r="M182" s="36" t="n">
        <v>-0.1</v>
      </c>
      <c r="N182" s="36" t="n">
        <v>-0.095</v>
      </c>
      <c r="O182" s="36" t="n">
        <v>-0.09</v>
      </c>
      <c r="P182" s="36" t="n">
        <v>-0.08500000000000001</v>
      </c>
      <c r="W182" s="36" t="n">
        <v>-0.08</v>
      </c>
      <c r="X182" s="36" t="n">
        <v>-0.075</v>
      </c>
      <c r="Y182" s="36" t="n">
        <v>-0.07000000000000001</v>
      </c>
    </row>
    <row r="183">
      <c r="C183" s="8" t="inlineStr">
        <is>
          <t>Interest Income % of Revenue</t>
        </is>
      </c>
      <c r="I183" s="36" t="n">
        <v>0.04</v>
      </c>
      <c r="J183" s="36" t="n">
        <v>0.038</v>
      </c>
      <c r="K183" s="36" t="n">
        <v>0.035</v>
      </c>
      <c r="L183" s="36" t="n">
        <v>0.033</v>
      </c>
      <c r="M183" s="36" t="n">
        <v>0.03</v>
      </c>
      <c r="N183" s="36" t="n">
        <v>0.028</v>
      </c>
      <c r="O183" s="36" t="n">
        <v>0.025</v>
      </c>
      <c r="P183" s="36" t="n">
        <v>0.023</v>
      </c>
      <c r="W183" s="36" t="n">
        <v>0.02</v>
      </c>
      <c r="X183" s="36" t="n">
        <v>0.018</v>
      </c>
      <c r="Y183" s="36" t="n">
        <v>0.017</v>
      </c>
    </row>
    <row r="184">
      <c r="C184" s="8" t="inlineStr">
        <is>
          <t>Other Income % of Revenue</t>
        </is>
      </c>
      <c r="I184" s="36" t="n">
        <v>0</v>
      </c>
      <c r="J184" s="36" t="n">
        <v>0</v>
      </c>
      <c r="K184" s="36" t="n">
        <v>0</v>
      </c>
      <c r="L184" s="36" t="n">
        <v>0</v>
      </c>
      <c r="M184" s="36" t="n">
        <v>0</v>
      </c>
      <c r="N184" s="36" t="n">
        <v>0</v>
      </c>
      <c r="O184" s="36" t="n">
        <v>0</v>
      </c>
      <c r="P184" s="36" t="n">
        <v>0</v>
      </c>
      <c r="W184" s="36" t="n">
        <v>0</v>
      </c>
      <c r="X184" s="36" t="n">
        <v>0</v>
      </c>
      <c r="Y184" s="36" t="n">
        <v>0</v>
      </c>
    </row>
    <row r="185">
      <c r="C185" s="8" t="inlineStr">
        <is>
          <t>Effective Tax Rate</t>
        </is>
      </c>
      <c r="I185" s="36" t="n">
        <v>0</v>
      </c>
      <c r="J185" s="36" t="n">
        <v>0</v>
      </c>
      <c r="K185" s="36" t="n">
        <v>0</v>
      </c>
      <c r="L185" s="36" t="n">
        <v>0</v>
      </c>
      <c r="M185" s="36" t="n">
        <v>0.05</v>
      </c>
      <c r="N185" s="36" t="n">
        <v>0.05</v>
      </c>
      <c r="O185" s="36" t="n">
        <v>0.1</v>
      </c>
      <c r="P185" s="36" t="n">
        <v>0.15</v>
      </c>
      <c r="W185" s="36" t="n">
        <v>0.15</v>
      </c>
      <c r="X185" s="36" t="n">
        <v>0.18</v>
      </c>
      <c r="Y185" s="36" t="n">
        <v>0.2</v>
      </c>
    </row>
    <row r="186">
      <c r="C186" s="8" t="inlineStr">
        <is>
          <t>Shares QoQ growth</t>
        </is>
      </c>
      <c r="I186" s="36" t="n">
        <v>0.005</v>
      </c>
      <c r="J186" s="36" t="n">
        <v>0.005</v>
      </c>
      <c r="K186" s="36" t="n">
        <v>0.005</v>
      </c>
      <c r="L186" s="36" t="n">
        <v>0.005</v>
      </c>
      <c r="M186" s="36" t="n">
        <v>0.005</v>
      </c>
      <c r="N186" s="36" t="n">
        <v>0.005</v>
      </c>
      <c r="O186" s="36" t="n">
        <v>0.005</v>
      </c>
      <c r="P186" s="36" t="n">
        <v>0.005</v>
      </c>
      <c r="W186" s="36" t="n">
        <v>0.02</v>
      </c>
      <c r="X186" s="36" t="n">
        <v>0.018</v>
      </c>
      <c r="Y186" s="36" t="n">
        <v>0.015</v>
      </c>
    </row>
    <row r="187">
      <c r="C187" s="8" t="inlineStr">
        <is>
          <t>D&amp;A % of Revenue</t>
        </is>
      </c>
      <c r="I187" s="36" t="n">
        <v>0.52</v>
      </c>
      <c r="J187" s="36" t="n">
        <v>0.48</v>
      </c>
      <c r="K187" s="36" t="n">
        <v>0.45</v>
      </c>
      <c r="L187" s="36" t="n">
        <v>0.46</v>
      </c>
      <c r="M187" s="36" t="n">
        <v>0.43</v>
      </c>
      <c r="N187" s="36" t="n">
        <v>0.42</v>
      </c>
      <c r="O187" s="36" t="n">
        <v>0.41</v>
      </c>
      <c r="P187" s="36" t="n">
        <v>0.4</v>
      </c>
      <c r="W187" s="36" t="n">
        <v>0.38</v>
      </c>
      <c r="X187" s="36" t="n">
        <v>0.36</v>
      </c>
      <c r="Y187" s="36" t="n">
        <v>0.34</v>
      </c>
    </row>
    <row r="188">
      <c r="C188" s="8" t="inlineStr">
        <is>
          <t>SBC % of Revenue</t>
        </is>
      </c>
      <c r="I188" s="36" t="n">
        <v>0.14</v>
      </c>
      <c r="J188" s="36" t="n">
        <v>0.13</v>
      </c>
      <c r="K188" s="36" t="n">
        <v>0.12</v>
      </c>
      <c r="L188" s="36" t="n">
        <v>0.115</v>
      </c>
      <c r="M188" s="36" t="n">
        <v>0.105</v>
      </c>
      <c r="N188" s="36" t="n">
        <v>0.1</v>
      </c>
      <c r="O188" s="36" t="n">
        <v>0.095</v>
      </c>
      <c r="P188" s="36" t="n">
        <v>0.09</v>
      </c>
      <c r="W188" s="36" t="n">
        <v>0.08</v>
      </c>
      <c r="X188" s="36" t="n">
        <v>0.075</v>
      </c>
      <c r="Y188" s="36" t="n">
        <v>0.07000000000000001</v>
      </c>
    </row>
    <row r="189">
      <c r="C189" s="8" t="inlineStr">
        <is>
          <t>Capex % of Revenue (negative)</t>
        </is>
      </c>
      <c r="I189" s="36" t="n">
        <v>-2</v>
      </c>
      <c r="J189" s="36" t="n">
        <v>-1.7</v>
      </c>
      <c r="K189" s="36" t="n">
        <v>-1.5</v>
      </c>
      <c r="L189" s="36" t="n">
        <v>-1.3</v>
      </c>
      <c r="M189" s="36" t="n">
        <v>-1.2</v>
      </c>
      <c r="N189" s="36" t="n">
        <v>-1.1</v>
      </c>
      <c r="O189" s="36" t="n">
        <v>-1</v>
      </c>
      <c r="P189" s="36" t="n">
        <v>-0.9</v>
      </c>
      <c r="W189" s="36" t="n">
        <v>-0.8</v>
      </c>
      <c r="X189" s="36" t="n">
        <v>-0.7</v>
      </c>
      <c r="Y189" s="36" t="n">
        <v>-0.6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T25"/>
  <sheetViews>
    <sheetView showGridLines="0" workbookViewId="0">
      <selection activeCell="A1" sqref="A1"/>
    </sheetView>
  </sheetViews>
  <sheetFormatPr baseColWidth="8" defaultRowHeight="15"/>
  <sheetData>
    <row r="2">
      <c r="B2" s="6" t="inlineStr">
        <is>
          <t>Space Exploration Technologies Corp</t>
        </is>
      </c>
    </row>
    <row r="3">
      <c r="B3" s="8" t="inlineStr">
        <is>
          <t>As-reported subtotals (for reconciliation only)</t>
        </is>
      </c>
    </row>
    <row r="5">
      <c r="G5" s="10" t="inlineStr">
        <is>
          <t>Q1'25</t>
        </is>
      </c>
      <c r="H5" s="10" t="inlineStr">
        <is>
          <t>Q1'26</t>
        </is>
      </c>
      <c r="R5" s="10" t="inlineStr">
        <is>
          <t>FY2023</t>
        </is>
      </c>
      <c r="S5" s="10" t="inlineStr">
        <is>
          <t>FY2024</t>
        </is>
      </c>
      <c r="T5" s="10" t="inlineStr">
        <is>
          <t>FY2025</t>
        </is>
      </c>
    </row>
    <row r="9">
      <c r="B9" t="inlineStr">
        <is>
          <t>Revenue</t>
        </is>
      </c>
      <c r="G9" s="23" t="n">
        <v>4067</v>
      </c>
      <c r="H9" s="23" t="n">
        <v>4694</v>
      </c>
      <c r="R9" s="23" t="n">
        <v>10387</v>
      </c>
      <c r="S9" s="23" t="n">
        <v>14015</v>
      </c>
      <c r="T9" s="23" t="n">
        <v>18674</v>
      </c>
    </row>
    <row r="10">
      <c r="B10" t="inlineStr">
        <is>
          <t>Cost of Revenue</t>
        </is>
      </c>
      <c r="G10" s="23" t="n">
        <v>-1962</v>
      </c>
      <c r="H10" s="23" t="n">
        <v>-2388</v>
      </c>
      <c r="R10" s="23" t="n">
        <v>-6110</v>
      </c>
      <c r="S10" s="23" t="n">
        <v>-7996</v>
      </c>
      <c r="T10" s="23" t="n">
        <v>-9451</v>
      </c>
    </row>
    <row r="11">
      <c r="B11" t="inlineStr">
        <is>
          <t>Gross Profit</t>
        </is>
      </c>
      <c r="G11" s="23" t="n">
        <v>2105</v>
      </c>
      <c r="H11" s="23" t="n">
        <v>2306</v>
      </c>
      <c r="R11" s="23" t="n">
        <v>4277</v>
      </c>
      <c r="S11" s="23" t="n">
        <v>6019</v>
      </c>
      <c r="T11" s="23" t="n">
        <v>9223</v>
      </c>
    </row>
    <row r="12">
      <c r="B12" t="inlineStr">
        <is>
          <t>Total OpEx</t>
        </is>
      </c>
      <c r="G12" s="23" t="n">
        <v>-2078</v>
      </c>
      <c r="H12" s="23" t="n">
        <v>-4249</v>
      </c>
      <c r="R12" s="23" t="n">
        <v>-7782</v>
      </c>
      <c r="S12" s="23" t="n">
        <v>-5553</v>
      </c>
      <c r="T12" s="23" t="n">
        <v>-11812</v>
      </c>
    </row>
    <row r="13">
      <c r="B13" t="inlineStr">
        <is>
          <t>Operating Income</t>
        </is>
      </c>
      <c r="G13" s="23" t="n">
        <v>27</v>
      </c>
      <c r="H13" s="23" t="n">
        <v>-1943</v>
      </c>
      <c r="R13" s="23" t="n">
        <v>-3505</v>
      </c>
      <c r="S13" s="23" t="n">
        <v>466</v>
      </c>
      <c r="T13" s="23" t="n">
        <v>-2589</v>
      </c>
    </row>
    <row r="14">
      <c r="B14" t="inlineStr">
        <is>
          <t>Pretax</t>
        </is>
      </c>
      <c r="G14" s="23" t="n">
        <v>-514</v>
      </c>
      <c r="H14" s="23" t="n">
        <v>-4270</v>
      </c>
      <c r="R14" s="23" t="n">
        <v>-4991</v>
      </c>
      <c r="S14" s="23" t="n">
        <v>242</v>
      </c>
      <c r="T14" s="23" t="n">
        <v>-4219</v>
      </c>
    </row>
    <row r="15">
      <c r="B15" t="inlineStr">
        <is>
          <t>Net Income</t>
        </is>
      </c>
      <c r="G15" s="23" t="n">
        <v>-528</v>
      </c>
      <c r="H15" s="23" t="n">
        <v>-4276</v>
      </c>
      <c r="R15" s="23" t="n">
        <v>-4628</v>
      </c>
      <c r="S15" s="23" t="n">
        <v>791</v>
      </c>
      <c r="T15" s="23" t="n">
        <v>-4937</v>
      </c>
    </row>
    <row r="16">
      <c r="B16" t="inlineStr">
        <is>
          <t>Total CA</t>
        </is>
      </c>
      <c r="H16" s="23" t="n">
        <v>29732</v>
      </c>
      <c r="S16" s="23" t="n">
        <v>16108</v>
      </c>
      <c r="T16" s="23" t="n">
        <v>30952</v>
      </c>
    </row>
    <row r="17">
      <c r="B17" t="inlineStr">
        <is>
          <t>Total Assets</t>
        </is>
      </c>
      <c r="H17" s="23" t="n">
        <v>102094</v>
      </c>
      <c r="S17" s="23" t="n">
        <v>57062</v>
      </c>
      <c r="T17" s="23" t="n">
        <v>92079</v>
      </c>
    </row>
    <row r="18">
      <c r="B18" t="inlineStr">
        <is>
          <t>Total CL</t>
        </is>
      </c>
      <c r="H18" s="23" t="n">
        <v>24436</v>
      </c>
      <c r="S18" s="23" t="n">
        <v>11791</v>
      </c>
      <c r="T18" s="23" t="n">
        <v>21400</v>
      </c>
    </row>
    <row r="19">
      <c r="B19" t="inlineStr">
        <is>
          <t>Total Liab</t>
        </is>
      </c>
      <c r="H19" s="23" t="n">
        <v>60512</v>
      </c>
      <c r="S19" s="23" t="n">
        <v>31258</v>
      </c>
      <c r="T19" s="23" t="n">
        <v>50754</v>
      </c>
    </row>
    <row r="20">
      <c r="B20" t="inlineStr">
        <is>
          <t>Total Equity</t>
        </is>
      </c>
      <c r="H20" s="23" t="n">
        <v>34533</v>
      </c>
      <c r="S20" s="23" t="n">
        <v>4863</v>
      </c>
      <c r="T20" s="23" t="n">
        <v>2573</v>
      </c>
    </row>
    <row r="21">
      <c r="B21" t="inlineStr">
        <is>
          <t>Total L+Mez+E</t>
        </is>
      </c>
      <c r="H21" s="23" t="n">
        <v>102094</v>
      </c>
      <c r="S21" s="23" t="n">
        <v>57062</v>
      </c>
      <c r="T21" s="23" t="n">
        <v>92079</v>
      </c>
    </row>
    <row r="22">
      <c r="B22" t="inlineStr">
        <is>
          <t>CFO</t>
        </is>
      </c>
      <c r="G22" s="23" t="n">
        <v>727</v>
      </c>
      <c r="H22" s="23" t="n">
        <v>1047</v>
      </c>
      <c r="R22" s="23" t="n">
        <v>4520</v>
      </c>
      <c r="S22" s="23" t="n">
        <v>5776</v>
      </c>
      <c r="T22" s="23" t="n">
        <v>6785</v>
      </c>
    </row>
    <row r="23">
      <c r="B23" t="inlineStr">
        <is>
          <t>CFI</t>
        </is>
      </c>
      <c r="G23" s="23" t="n">
        <v>-4170</v>
      </c>
      <c r="H23" s="23" t="n">
        <v>-16724</v>
      </c>
      <c r="R23" s="23" t="n">
        <v>-4867</v>
      </c>
      <c r="S23" s="23" t="n">
        <v>-10796</v>
      </c>
      <c r="T23" s="23" t="n">
        <v>-19575</v>
      </c>
    </row>
    <row r="24">
      <c r="B24" t="inlineStr">
        <is>
          <t>CFF</t>
        </is>
      </c>
      <c r="G24" s="23" t="n">
        <v>354</v>
      </c>
      <c r="H24" s="23" t="n">
        <v>7125</v>
      </c>
      <c r="R24" s="23" t="n">
        <v>422</v>
      </c>
      <c r="S24" s="23" t="n">
        <v>11830</v>
      </c>
      <c r="T24" s="23" t="n">
        <v>26350</v>
      </c>
    </row>
    <row r="25">
      <c r="B25" t="inlineStr">
        <is>
          <t>Net Change in Cash</t>
        </is>
      </c>
      <c r="G25" s="23" t="n">
        <v>-3019</v>
      </c>
      <c r="H25" s="23" t="n">
        <v>-8516</v>
      </c>
      <c r="R25" s="23" t="n">
        <v>73</v>
      </c>
      <c r="S25" s="23" t="n">
        <v>6811</v>
      </c>
      <c r="T25" s="23" t="n">
        <v>13623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3:F14"/>
  <sheetViews>
    <sheetView showGridLines="0" workbookViewId="0">
      <selection activeCell="A1" sqref="A1"/>
    </sheetView>
  </sheetViews>
  <sheetFormatPr baseColWidth="8" defaultRowHeight="15"/>
  <sheetData>
    <row r="3">
      <c r="A3" s="1" t="inlineStr">
        <is>
          <t>X</t>
        </is>
      </c>
      <c r="B3" s="2" t="inlineStr">
        <is>
          <t>Company Name</t>
        </is>
      </c>
      <c r="F3" t="inlineStr">
        <is>
          <t>Space Exploration Technologies Corp</t>
        </is>
      </c>
    </row>
    <row r="5">
      <c r="B5" s="2" t="inlineStr">
        <is>
          <t>Sub-header</t>
        </is>
      </c>
      <c r="F5" t="inlineStr">
        <is>
          <t>Dollars in millions, except per share</t>
        </is>
      </c>
    </row>
    <row r="7">
      <c r="B7" s="2" t="inlineStr">
        <is>
          <t>Last Fiscal Year End</t>
        </is>
      </c>
      <c r="F7" s="3" t="n">
        <v>46022</v>
      </c>
    </row>
    <row r="9">
      <c r="B9" s="2" t="inlineStr">
        <is>
          <t>Today</t>
        </is>
      </c>
      <c r="F9" s="3" t="n">
        <v>46162</v>
      </c>
    </row>
    <row r="10">
      <c r="B10" s="2" t="n"/>
      <c r="F10" s="4" t="n"/>
    </row>
    <row r="12">
      <c r="B12" s="2" t="inlineStr">
        <is>
          <t>Minimum Cash (% of revenue)</t>
        </is>
      </c>
      <c r="F12" s="25" t="n">
        <v>0.1</v>
      </c>
    </row>
    <row r="14">
      <c r="A14" s="1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2026-05-24T16:54:26Z</dcterms:created>
  <dcterms:modified xmlns:dcterms="http://purl.org/dc/terms/" xmlns:xsi="http://www.w3.org/2001/XMLSchema-instance" xsi:type="dcterms:W3CDTF">2026-05-25T18:04:43Z</dcterms:modified>
</cp:coreProperties>
</file>